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1.xml" ContentType="application/vnd.openxmlformats-officedocument.spreadsheetml.table+xml"/>
  <Override PartName="/xl/comments5.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ettings" sheetId="2" state="visible" r:id="rId4"/>
    <sheet name="Companies" sheetId="3" state="visible" r:id="rId5"/>
    <sheet name="Contacts" sheetId="4" state="visible" r:id="rId6"/>
    <sheet name="Deals" sheetId="5" state="visible" r:id="rId7"/>
    <sheet name="Interactions" sheetId="6" state="visible" r:id="rId8"/>
    <sheet name="Archive" sheetId="7" state="visible" r:id="rId9"/>
    <sheet name="Dashboard" sheetId="8" state="visible" r:id="rId10"/>
  </sheets>
  <definedNames>
    <definedName function="false" hidden="false" name="lstActivityType" vbProcedure="false">Settings!$F$20:$F$29</definedName>
    <definedName function="false" hidden="false" name="lstDealStatus" vbProcedure="false">Settings!$H$7:$H$16</definedName>
    <definedName function="false" hidden="false" name="lstDirection" vbProcedure="false">Settings!$G$20:$G$29</definedName>
    <definedName function="false" hidden="false" name="lstLifecycle" vbProcedure="false">Settings!$G$7:$G$16</definedName>
    <definedName function="false" hidden="false" name="lstLossReason" vbProcedure="false">Settings!$H$20:$H$29</definedName>
    <definedName function="false" hidden="false" name="lstOwners" vbProcedure="false">Settings!$F$7:$F$16</definedName>
    <definedName function="false" hidden="false" name="lstRecordType" vbProcedure="false">Settings!$I$20:$I$29</definedName>
    <definedName function="false" hidden="false" name="lstSources" vbProcedure="false">Settings!$I$7:$I$16</definedName>
    <definedName function="false" hidden="false" name="lstStages" vbProcedure="false">Settings!$C$7:$C$13</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D7" authorId="0">
      <text>
        <r>
          <rPr>
            <sz val="10"/>
            <rFont val="Arial"/>
            <family val="2"/>
          </rPr>
          <t xml:space="preserve">These probabilities are your own assumptions, not industry benchmarks and not measured win rates. Weighted Value on the Deals sheet multiplies Amount by the probability you set here, so a forecast built on these numbers is an estimate.</t>
        </r>
      </text>
    </comment>
  </commentList>
</comments>
</file>

<file path=xl/comments5.xml><?xml version="1.0" encoding="utf-8"?>
<comments xmlns="http://schemas.openxmlformats.org/spreadsheetml/2006/main" xmlns:xdr="http://schemas.openxmlformats.org/drawingml/2006/spreadsheetDrawing">
  <authors>
    <author>Unknown Author</author>
  </authors>
  <commentList>
    <comment ref="G2" authorId="0">
      <text>
        <r>
          <rPr>
            <sz val="10"/>
            <rFont val="Arial"/>
            <family val="2"/>
          </rPr>
          <t xml:space="preserve">Probability is read from the Settings sheet by stage. It is an assumption you set, not a measured win rate. Weighted Value in column I is Amount x Probability.</t>
        </r>
      </text>
    </comment>
  </commentList>
</comments>
</file>

<file path=xl/sharedStrings.xml><?xml version="1.0" encoding="utf-8"?>
<sst xmlns="http://schemas.openxmlformats.org/spreadsheetml/2006/main" count="453" uniqueCount="300">
  <si>
    <t xml:space="preserve">Free CRM Template for Excel</t>
  </si>
  <si>
    <t xml:space="preserve">A migration-ready workbook for solo consultants, founders, and two-to-five-person B2B sales teams.</t>
  </si>
  <si>
    <t xml:space="preserve">Workbook version</t>
  </si>
  <si>
    <t xml:space="preserve">1.0</t>
  </si>
  <si>
    <t xml:space="preserve">Last updated</t>
  </si>
  <si>
    <t xml:space="preserve">2026-07-25</t>
  </si>
  <si>
    <t xml:space="preserve">Supported Excel versions</t>
  </si>
  <si>
    <t xml:space="preserve">Excel 2016, 2019, 2021, Microsoft 365 (Windows, Mac, Excel for the web). No macros are used.</t>
  </si>
  <si>
    <t xml:space="preserve">Lookup formula style</t>
  </si>
  <si>
    <t xml:space="preserve">INDEX/MATCH, chosen so the workbook evaluates on Excel 2016 and 2019, where XLOOKUP is unavailable.</t>
  </si>
  <si>
    <t xml:space="preserve">Read this before you enter customer data</t>
  </si>
  <si>
    <t xml:space="preserve">Worksheet protection in Excel is an accident guard, not a security control. Microsoft documents that it is not intended as a security feature. Decide what customer data you are permitted to store in a spreadsheet, and get organisational approval before storing anything sensitive. File-level protection, cloud access controls, and retention policies are separate mechanisms.</t>
  </si>
  <si>
    <t xml:space="preserve">Setup order</t>
  </si>
  <si>
    <t xml:space="preserve">1</t>
  </si>
  <si>
    <t xml:space="preserve">Save an untouched master copy of this file, then work in the copy.</t>
  </si>
  <si>
    <t xml:space="preserve">2</t>
  </si>
  <si>
    <t xml:space="preserve">Review the privacy note above and confirm what data you may store.</t>
  </si>
  <si>
    <t xml:space="preserve">3</t>
  </si>
  <si>
    <t xml:space="preserve">Open Settings and replace the sample owners, stages, sources, activity types and loss reasons with your own.</t>
  </si>
  <si>
    <t xml:space="preserve">4</t>
  </si>
  <si>
    <t xml:space="preserve">Check the stage probabilities on Settings. They are assumptions, not benchmarks.</t>
  </si>
  <si>
    <t xml:space="preserve">5</t>
  </si>
  <si>
    <t xml:space="preserve">Delete the sample rows on Companies, Contacts, Deals, Interactions and Archive.</t>
  </si>
  <si>
    <t xml:space="preserve">6</t>
  </si>
  <si>
    <t xml:space="preserve">Add your companies first, then contacts, then open deals. IDs link them together.</t>
  </si>
  <si>
    <t xml:space="preserve">7</t>
  </si>
  <si>
    <t xml:space="preserve">Log one row per interaction, and always set a next action and next action date.</t>
  </si>
  <si>
    <t xml:space="preserve">8</t>
  </si>
  <si>
    <t xml:space="preserve">Open Dashboard and review the data-quality exceptions at the bottom.</t>
  </si>
  <si>
    <t xml:space="preserve">Sheet directory</t>
  </si>
  <si>
    <t xml:space="preserve">Settings</t>
  </si>
  <si>
    <t xml:space="preserve">Controlled lists and the editable stage-probability table. Everything else reads from here.</t>
  </si>
  <si>
    <t xml:space="preserve">Companies</t>
  </si>
  <si>
    <t xml:space="preserve">One row per organisation. Company ID is the key.</t>
  </si>
  <si>
    <t xml:space="preserve">Contacts</t>
  </si>
  <si>
    <t xml:space="preserve">One row per person. Contact ID is the key; Company ID links to Companies.</t>
  </si>
  <si>
    <t xml:space="preserve">Deals</t>
  </si>
  <si>
    <t xml:space="preserve">One row per opportunity. Deal ID is the key; carries stage, amount, weighted value and next action.</t>
  </si>
  <si>
    <t xml:space="preserve">Interactions</t>
  </si>
  <si>
    <t xml:space="preserve">One row per call, email, meeting, task or note, linked by ID.</t>
  </si>
  <si>
    <t xml:space="preserve">Dashboard</t>
  </si>
  <si>
    <t xml:space="preserve">Formula summaries plus data-quality exceptions. No PivotTable to refresh.</t>
  </si>
  <si>
    <t xml:space="preserve">Archive</t>
  </si>
  <si>
    <t xml:space="preserve">Closed and inactive records, kept out of active views but retained for reporting and migration.</t>
  </si>
  <si>
    <t xml:space="preserve">Legend</t>
  </si>
  <si>
    <t xml:space="preserve">Blue text</t>
  </si>
  <si>
    <t xml:space="preserve">You type here.</t>
  </si>
  <si>
    <t xml:space="preserve">Black text</t>
  </si>
  <si>
    <t xml:space="preserve">Formula. Overwriting it breaks the sheet; copy the row above to restore it.</t>
  </si>
  <si>
    <t xml:space="preserve">Yellow fill</t>
  </si>
  <si>
    <t xml:space="preserve">An assumption you should review, not a measured figure.</t>
  </si>
  <si>
    <t xml:space="preserve">Red fill</t>
  </si>
  <si>
    <t xml:space="preserve">A risk or boundary note.</t>
  </si>
  <si>
    <t xml:space="preserve">Two rules that keep the workbook migration-ready</t>
  </si>
  <si>
    <t xml:space="preserve">One row per record.</t>
  </si>
  <si>
    <t xml:space="preserve">One row per company, per contact, per deal, per interaction. Never merge two customers into one row, and never keep history in a notes cell.</t>
  </si>
  <si>
    <t xml:space="preserve">IDs are the relationship, not names.</t>
  </si>
  <si>
    <t xml:space="preserve">Company ID, Contact ID, Deal ID and Activity ID never change. Names, emails and phone numbers are editable attributes that may change at any time.</t>
  </si>
  <si>
    <t xml:space="preserve">Optional: switch the lookups to XLOOKUP</t>
  </si>
  <si>
    <t xml:space="preserve">On Microsoft 365, Excel 2021 or Excel for the web you may replace the probability lookup on Deals column G with =IFERROR(XLOOKUP(F2,Settings!$C$6:$C$12,Settings!$D$6:$D$12),""). Do not make that change if anyone on the team opens the file in Excel 2016 or 2019, where XLOOKUP does not exist.</t>
  </si>
  <si>
    <t xml:space="preserve">Licence and provenance</t>
  </si>
  <si>
    <t xml:space="preserve">Published by SaaS CRM Review. Sample rows are fictional. Replace them before use.</t>
  </si>
  <si>
    <t xml:space="preserve">Replace every sample value below with your own. Other sheets read their dropdown lists from these cells.</t>
  </si>
  <si>
    <t xml:space="preserve">Deal stages and probabilities</t>
  </si>
  <si>
    <t xml:space="preserve">Assumption, review before use</t>
  </si>
  <si>
    <t xml:space="preserve">Owners</t>
  </si>
  <si>
    <t xml:space="preserve">Lifecycle stages</t>
  </si>
  <si>
    <t xml:space="preserve">Deal statuses</t>
  </si>
  <si>
    <t xml:space="preserve">Lead sources</t>
  </si>
  <si>
    <t xml:space="preserve">Stage</t>
  </si>
  <si>
    <t xml:space="preserve">Probability</t>
  </si>
  <si>
    <t xml:space="preserve">Owner</t>
  </si>
  <si>
    <t xml:space="preserve">Lifecycle stage</t>
  </si>
  <si>
    <t xml:space="preserve">Deal statuse</t>
  </si>
  <si>
    <t xml:space="preserve">Lead source</t>
  </si>
  <si>
    <t xml:space="preserve">New</t>
  </si>
  <si>
    <t xml:space="preserve">Avery Morgan</t>
  </si>
  <si>
    <t xml:space="preserve">Lead</t>
  </si>
  <si>
    <t xml:space="preserve">Open</t>
  </si>
  <si>
    <t xml:space="preserve">Referral</t>
  </si>
  <si>
    <t xml:space="preserve">Qualified</t>
  </si>
  <si>
    <t xml:space="preserve">Jordan Lee</t>
  </si>
  <si>
    <t xml:space="preserve">Marketing qualified</t>
  </si>
  <si>
    <t xml:space="preserve">Won</t>
  </si>
  <si>
    <t xml:space="preserve">Inbound form</t>
  </si>
  <si>
    <t xml:space="preserve">Discovery</t>
  </si>
  <si>
    <t xml:space="preserve">Sam Ruiz</t>
  </si>
  <si>
    <t xml:space="preserve">Sales qualified</t>
  </si>
  <si>
    <t xml:space="preserve">Lost</t>
  </si>
  <si>
    <t xml:space="preserve">Outbound email</t>
  </si>
  <si>
    <t xml:space="preserve">Proposal</t>
  </si>
  <si>
    <t xml:space="preserve">Customer</t>
  </si>
  <si>
    <t xml:space="preserve">On hold</t>
  </si>
  <si>
    <t xml:space="preserve">Event</t>
  </si>
  <si>
    <t xml:space="preserve">Negotiation</t>
  </si>
  <si>
    <t xml:space="preserve">Churned</t>
  </si>
  <si>
    <t xml:space="preserve">Partner</t>
  </si>
  <si>
    <t xml:space="preserve">Existing customer</t>
  </si>
  <si>
    <t xml:space="preserve">Weighted pipeline on the Dashboard is Amount x Probability. Change a probability here and every forecast changes.</t>
  </si>
  <si>
    <t xml:space="preserve">Default follow-up days</t>
  </si>
  <si>
    <t xml:space="preserve">Activity types</t>
  </si>
  <si>
    <t xml:space="preserve">Directions</t>
  </si>
  <si>
    <t xml:space="preserve">Loss reasons</t>
  </si>
  <si>
    <t xml:space="preserve">Record types</t>
  </si>
  <si>
    <t xml:space="preserve">Days</t>
  </si>
  <si>
    <t xml:space="preserve">Activity type</t>
  </si>
  <si>
    <t xml:space="preserve">Direction</t>
  </si>
  <si>
    <t xml:space="preserve">Loss reason</t>
  </si>
  <si>
    <t xml:space="preserve">Record type</t>
  </si>
  <si>
    <t xml:space="preserve">Call</t>
  </si>
  <si>
    <t xml:space="preserve">Inbound</t>
  </si>
  <si>
    <t xml:space="preserve">Price</t>
  </si>
  <si>
    <t xml:space="preserve">Company</t>
  </si>
  <si>
    <t xml:space="preserve">Used as your own reminder rule when you set a next action date. No formula reads it automatically.</t>
  </si>
  <si>
    <t xml:space="preserve">Email</t>
  </si>
  <si>
    <t xml:space="preserve">Outbound</t>
  </si>
  <si>
    <t xml:space="preserve">Timing</t>
  </si>
  <si>
    <t xml:space="preserve">Contact</t>
  </si>
  <si>
    <t xml:space="preserve">Meeting</t>
  </si>
  <si>
    <t xml:space="preserve">No decision</t>
  </si>
  <si>
    <t xml:space="preserve">Deal</t>
  </si>
  <si>
    <t xml:space="preserve">Task</t>
  </si>
  <si>
    <t xml:space="preserve">Lost to competitor</t>
  </si>
  <si>
    <t xml:space="preserve">Note</t>
  </si>
  <si>
    <t xml:space="preserve">No budget</t>
  </si>
  <si>
    <t xml:space="preserve">Demo</t>
  </si>
  <si>
    <t xml:space="preserve">Poor fit</t>
  </si>
  <si>
    <t xml:space="preserve">Company ID</t>
  </si>
  <si>
    <t xml:space="preserve">Company Name</t>
  </si>
  <si>
    <t xml:space="preserve">Website / Domain</t>
  </si>
  <si>
    <t xml:space="preserve">Industry</t>
  </si>
  <si>
    <t xml:space="preserve">Segment</t>
  </si>
  <si>
    <t xml:space="preserve">Location</t>
  </si>
  <si>
    <t xml:space="preserve">Status</t>
  </si>
  <si>
    <t xml:space="preserve">Estimated Value</t>
  </si>
  <si>
    <t xml:space="preserve">Last Activity Date</t>
  </si>
  <si>
    <t xml:space="preserve">Next Action</t>
  </si>
  <si>
    <t xml:space="preserve">Next Action Date</t>
  </si>
  <si>
    <t xml:space="preserve">Days Since Activity</t>
  </si>
  <si>
    <t xml:space="preserve">Overdue</t>
  </si>
  <si>
    <t xml:space="preserve">Notes</t>
  </si>
  <si>
    <t xml:space="preserve">COM-0001</t>
  </si>
  <si>
    <t xml:space="preserve">Northstar Analytics</t>
  </si>
  <si>
    <t xml:space="preserve">northstaranalytics.example</t>
  </si>
  <si>
    <t xml:space="preserve">Software</t>
  </si>
  <si>
    <t xml:space="preserve">Mid-market</t>
  </si>
  <si>
    <t xml:space="preserve">Austin, TX</t>
  </si>
  <si>
    <t xml:space="preserve">Active</t>
  </si>
  <si>
    <t xml:space="preserve">Send revised scope</t>
  </si>
  <si>
    <t xml:space="preserve">Referred by an existing customer.</t>
  </si>
  <si>
    <t xml:space="preserve">COM-0002</t>
  </si>
  <si>
    <t xml:space="preserve">Brightpath Logistics</t>
  </si>
  <si>
    <t xml:space="preserve">brightpathlogistics.example</t>
  </si>
  <si>
    <t xml:space="preserve">Logistics</t>
  </si>
  <si>
    <t xml:space="preserve">SMB</t>
  </si>
  <si>
    <t xml:space="preserve">Columbus, OH</t>
  </si>
  <si>
    <t xml:space="preserve">Confirm budget owner</t>
  </si>
  <si>
    <t xml:space="preserve">Slow to respond in July.</t>
  </si>
  <si>
    <t xml:space="preserve">COM-0003</t>
  </si>
  <si>
    <t xml:space="preserve">Harbor Lane Dental</t>
  </si>
  <si>
    <t xml:space="preserve">harborlanedental.example</t>
  </si>
  <si>
    <t xml:space="preserve">Healthcare</t>
  </si>
  <si>
    <t xml:space="preserve">Portland, OR</t>
  </si>
  <si>
    <t xml:space="preserve">Prospect</t>
  </si>
  <si>
    <t xml:space="preserve">Book intro call</t>
  </si>
  <si>
    <t xml:space="preserve">Inbound form, not yet contacted.</t>
  </si>
  <si>
    <t xml:space="preserve">Contact ID</t>
  </si>
  <si>
    <t xml:space="preserve">First Name</t>
  </si>
  <si>
    <t xml:space="preserve">Last Name</t>
  </si>
  <si>
    <t xml:space="preserve">Title</t>
  </si>
  <si>
    <t xml:space="preserve">Phone</t>
  </si>
  <si>
    <t xml:space="preserve">Lifecycle Stage</t>
  </si>
  <si>
    <t xml:space="preserve">Lead Source</t>
  </si>
  <si>
    <t xml:space="preserve">CON-0001</t>
  </si>
  <si>
    <t xml:space="preserve">Avery</t>
  </si>
  <si>
    <t xml:space="preserve">Whitfield</t>
  </si>
  <si>
    <t xml:space="preserve">VP Revenue Operations</t>
  </si>
  <si>
    <t xml:space="preserve">a.whitfield@northstaranalytics.example</t>
  </si>
  <si>
    <t xml:space="preserve">512-555-0142</t>
  </si>
  <si>
    <t xml:space="preserve">Owns the CRM decision.</t>
  </si>
  <si>
    <t xml:space="preserve">CON-0002</t>
  </si>
  <si>
    <t xml:space="preserve">Priya</t>
  </si>
  <si>
    <t xml:space="preserve">Raman</t>
  </si>
  <si>
    <t xml:space="preserve">Head of Finance</t>
  </si>
  <si>
    <t xml:space="preserve">p.raman@northstaranalytics.example</t>
  </si>
  <si>
    <t xml:space="preserve">512-555-0188</t>
  </si>
  <si>
    <t xml:space="preserve">Share pricing summary</t>
  </si>
  <si>
    <t xml:space="preserve">Signs off on spend above $10,000.</t>
  </si>
  <si>
    <t xml:space="preserve">CON-0003</t>
  </si>
  <si>
    <t xml:space="preserve">Dmitri</t>
  </si>
  <si>
    <t xml:space="preserve">Kovacs</t>
  </si>
  <si>
    <t xml:space="preserve">Operations Manager</t>
  </si>
  <si>
    <t xml:space="preserve">d.kovacs@brightpathlogistics.example</t>
  </si>
  <si>
    <t xml:space="preserve">614-555-0119</t>
  </si>
  <si>
    <t xml:space="preserve">Wants a route-planning integration.</t>
  </si>
  <si>
    <t xml:space="preserve">CON-0004</t>
  </si>
  <si>
    <t xml:space="preserve">Nadia</t>
  </si>
  <si>
    <t xml:space="preserve">Okonjo</t>
  </si>
  <si>
    <t xml:space="preserve">Practice Owner</t>
  </si>
  <si>
    <t xml:space="preserve">n.okonjo@harborlanedental.example</t>
  </si>
  <si>
    <t xml:space="preserve">503-555-0173</t>
  </si>
  <si>
    <t xml:space="preserve">Downloaded the pricing page twice.</t>
  </si>
  <si>
    <t xml:space="preserve">Deal ID</t>
  </si>
  <si>
    <t xml:space="preserve">Deal Name</t>
  </si>
  <si>
    <t xml:space="preserve">Amount</t>
  </si>
  <si>
    <t xml:space="preserve">Weighted Value</t>
  </si>
  <si>
    <t xml:space="preserve">Opened Date</t>
  </si>
  <si>
    <t xml:space="preserve">Expected Close</t>
  </si>
  <si>
    <t xml:space="preserve">Closed Date</t>
  </si>
  <si>
    <t xml:space="preserve">Loss Reason</t>
  </si>
  <si>
    <t xml:space="preserve">DEAL-0001</t>
  </si>
  <si>
    <t xml:space="preserve">Northstar Analytics CRM Cleanup</t>
  </si>
  <si>
    <t xml:space="preserve">DEAL-0002</t>
  </si>
  <si>
    <t xml:space="preserve">Northstar Analytics Reporting Add-on</t>
  </si>
  <si>
    <t xml:space="preserve">DEAL-0003</t>
  </si>
  <si>
    <t xml:space="preserve">Brightpath Logistics Pipeline Setup</t>
  </si>
  <si>
    <t xml:space="preserve">DEAL-0004</t>
  </si>
  <si>
    <t xml:space="preserve">Harbor Lane Dental Starter Rollout</t>
  </si>
  <si>
    <t xml:space="preserve">DEAL-0005</t>
  </si>
  <si>
    <t xml:space="preserve">Brightpath Logistics Route Module</t>
  </si>
  <si>
    <t xml:space="preserve">Activity ID</t>
  </si>
  <si>
    <t xml:space="preserve">Date</t>
  </si>
  <si>
    <t xml:space="preserve">Type</t>
  </si>
  <si>
    <t xml:space="preserve">Subject</t>
  </si>
  <si>
    <t xml:space="preserve">Summary</t>
  </si>
  <si>
    <t xml:space="preserve">Outcome</t>
  </si>
  <si>
    <t xml:space="preserve">Next Step</t>
  </si>
  <si>
    <t xml:space="preserve">ACT-0001</t>
  </si>
  <si>
    <t xml:space="preserve">Inbound referral call</t>
  </si>
  <si>
    <t xml:space="preserve">Avery described three years of contacts spread across two spreadsheets and a mailbox.</t>
  </si>
  <si>
    <t xml:space="preserve">Discovery booked</t>
  </si>
  <si>
    <t xml:space="preserve">Send discovery agenda</t>
  </si>
  <si>
    <t xml:space="preserve">ACT-0002</t>
  </si>
  <si>
    <t xml:space="preserve">Discovery call</t>
  </si>
  <si>
    <t xml:space="preserve">Walked the current pipeline and agreed the scope of a cleanup.</t>
  </si>
  <si>
    <t xml:space="preserve">Moved to proposal</t>
  </si>
  <si>
    <t xml:space="preserve">Draft proposal</t>
  </si>
  <si>
    <t xml:space="preserve">ACT-0003</t>
  </si>
  <si>
    <t xml:space="preserve">Reporting add-on pricing</t>
  </si>
  <si>
    <t xml:space="preserve">Priya asked for a per-seat breakdown before finance review.</t>
  </si>
  <si>
    <t xml:space="preserve">Awaiting reply</t>
  </si>
  <si>
    <t xml:space="preserve">ACT-0004</t>
  </si>
  <si>
    <t xml:space="preserve">Scope question on proposal</t>
  </si>
  <si>
    <t xml:space="preserve">Avery asked to remove the historical import from scope.</t>
  </si>
  <si>
    <t xml:space="preserve">Revision requested</t>
  </si>
  <si>
    <t xml:space="preserve">ACT-0005</t>
  </si>
  <si>
    <t xml:space="preserve">Budget owner check</t>
  </si>
  <si>
    <t xml:space="preserve">Dmitri confirmed he is not the budget owner.</t>
  </si>
  <si>
    <t xml:space="preserve">Blocked</t>
  </si>
  <si>
    <t xml:space="preserve">ACT-0006</t>
  </si>
  <si>
    <t xml:space="preserve">Route module decision</t>
  </si>
  <si>
    <t xml:space="preserve">Told us they signed with another vendor for routing.</t>
  </si>
  <si>
    <t xml:space="preserve">Record Type</t>
  </si>
  <si>
    <t xml:space="preserve">Original ID</t>
  </si>
  <si>
    <t xml:space="preserve">Name</t>
  </si>
  <si>
    <t xml:space="preserve">Final Outcome</t>
  </si>
  <si>
    <t xml:space="preserve">Archive Date</t>
  </si>
  <si>
    <t xml:space="preserve">Archive Reason</t>
  </si>
  <si>
    <t xml:space="preserve">Retained Notes</t>
  </si>
  <si>
    <t xml:space="preserve">Include In Export</t>
  </si>
  <si>
    <t xml:space="preserve">Closed lost, keep for reporting</t>
  </si>
  <si>
    <t xml:space="preserve">Lost to competitor on routing depth. Revisit at renewal in 2027.</t>
  </si>
  <si>
    <t xml:space="preserve">Yes</t>
  </si>
  <si>
    <t xml:space="preserve">CON-0005</t>
  </si>
  <si>
    <t xml:space="preserve">Former champion at Brightpath</t>
  </si>
  <si>
    <t xml:space="preserve">Left company</t>
  </si>
  <si>
    <t xml:space="preserve">Contact left the business</t>
  </si>
  <si>
    <t xml:space="preserve">Replaced by CON-0003. Kept so old interactions still resolve.</t>
  </si>
  <si>
    <t xml:space="preserve">Archiving is a status change, not a deletion. Keep the original IDs so historic interactions still resolve and so a future CRM import keeps its relationships.</t>
  </si>
  <si>
    <t xml:space="preserve">Every figure below is a formula over the Companies, Contacts, Deals and Interactions sheets. There is no PivotTable, so nothing needs refreshing.</t>
  </si>
  <si>
    <t xml:space="preserve">Pipeline</t>
  </si>
  <si>
    <t xml:space="preserve">Open pipeline by owner</t>
  </si>
  <si>
    <t xml:space="preserve">Open deals</t>
  </si>
  <si>
    <t xml:space="preserve">Open pipeline amount</t>
  </si>
  <si>
    <t xml:space="preserve">Weighted pipeline (estimate)</t>
  </si>
  <si>
    <t xml:space="preserve">Average open deal size</t>
  </si>
  <si>
    <t xml:space="preserve">Won amount, all time</t>
  </si>
  <si>
    <t xml:space="preserve">Lost amount, all time</t>
  </si>
  <si>
    <t xml:space="preserve">Weighted pipeline is Amount multiplied by the stage probability you set on Settings. It is an estimate built on your assumptions.</t>
  </si>
  <si>
    <t xml:space="preserve">Data-quality exceptions</t>
  </si>
  <si>
    <t xml:space="preserve">Fix these before you trust any figure above, and before you export for migration.</t>
  </si>
  <si>
    <t xml:space="preserve">Work due</t>
  </si>
  <si>
    <t xml:space="preserve">Check</t>
  </si>
  <si>
    <t xml:space="preserve">Count</t>
  </si>
  <si>
    <t xml:space="preserve">Overdue deal follow-ups</t>
  </si>
  <si>
    <t xml:space="preserve">Open deals with no next action</t>
  </si>
  <si>
    <t xml:space="preserve">Open deals due in the next 7 days</t>
  </si>
  <si>
    <t xml:space="preserve">Open deals with no next action date</t>
  </si>
  <si>
    <t xml:space="preserve">Open deals expected to close in 30 days</t>
  </si>
  <si>
    <t xml:space="preserve">Open deals with no owner</t>
  </si>
  <si>
    <t xml:space="preserve">Interactions logged in the last 30 days</t>
  </si>
  <si>
    <t xml:space="preserve">Deals whose Company ID does not exist</t>
  </si>
  <si>
    <t xml:space="preserve">Contacts whose Company ID does not exist</t>
  </si>
  <si>
    <t xml:space="preserve">Open pipeline by stage</t>
  </si>
  <si>
    <t xml:space="preserve">Lost deals with no loss reason</t>
  </si>
  <si>
    <t xml:space="preserve">Duplicate Deal IDs</t>
  </si>
  <si>
    <t xml:space="preserve">Duplicate Contact IDs</t>
  </si>
  <si>
    <t xml:space="preserve">Duplicate contact email addresses</t>
  </si>
  <si>
    <t xml:space="preserve">Before you export for migration</t>
  </si>
  <si>
    <t xml:space="preserve">Every exception count above should read zero. Then export Companies, Contacts, Deals and Interactions as four separate CSV files, keeping the ID columns, so the target CRM can rebuild the relationships.</t>
  </si>
</sst>
</file>

<file path=xl/styles.xml><?xml version="1.0" encoding="utf-8"?>
<styleSheet xmlns="http://schemas.openxmlformats.org/spreadsheetml/2006/main">
  <numFmts count="6">
    <numFmt numFmtId="164" formatCode="General"/>
    <numFmt numFmtId="165" formatCode="0%"/>
    <numFmt numFmtId="166" formatCode="\$#,##0"/>
    <numFmt numFmtId="167" formatCode="yyyy\-mm\-dd"/>
    <numFmt numFmtId="168" formatCode="General"/>
    <numFmt numFmtId="169" formatCode="#,##0"/>
  </numFmts>
  <fonts count="15">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i val="true"/>
      <sz val="10"/>
      <name val="Arial"/>
      <family val="0"/>
      <charset val="1"/>
    </font>
    <font>
      <b val="true"/>
      <sz val="10"/>
      <name val="Arial"/>
      <family val="0"/>
      <charset val="1"/>
    </font>
    <font>
      <sz val="10"/>
      <color rgb="FF0000FF"/>
      <name val="Arial"/>
      <family val="0"/>
      <charset val="1"/>
    </font>
    <font>
      <sz val="10"/>
      <name val="Arial"/>
      <family val="0"/>
      <charset val="1"/>
    </font>
    <font>
      <b val="true"/>
      <sz val="12"/>
      <color rgb="FF1F3864"/>
      <name val="Arial"/>
      <family val="0"/>
      <charset val="1"/>
    </font>
    <font>
      <b val="true"/>
      <sz val="10"/>
      <color rgb="FF0000FF"/>
      <name val="Arial"/>
      <family val="0"/>
      <charset val="1"/>
    </font>
    <font>
      <i val="true"/>
      <sz val="9"/>
      <color rgb="FF595959"/>
      <name val="Arial"/>
      <family val="0"/>
      <charset val="1"/>
    </font>
    <font>
      <b val="true"/>
      <sz val="10"/>
      <color rgb="FFFFFFFF"/>
      <name val="Arial"/>
      <family val="0"/>
      <charset val="1"/>
    </font>
    <font>
      <sz val="10"/>
      <name val="Arial"/>
      <family val="2"/>
    </font>
    <font>
      <sz val="10"/>
      <color rgb="FF000000"/>
      <name val="Arial"/>
      <family val="0"/>
      <charset val="1"/>
    </font>
  </fonts>
  <fills count="5">
    <fill>
      <patternFill patternType="none"/>
    </fill>
    <fill>
      <patternFill patternType="gray125"/>
    </fill>
    <fill>
      <patternFill patternType="solid">
        <fgColor rgb="FFFCE4E4"/>
        <bgColor rgb="FFFFF2CC"/>
      </patternFill>
    </fill>
    <fill>
      <patternFill patternType="solid">
        <fgColor rgb="FFFFF2CC"/>
        <bgColor rgb="FFFCE4E4"/>
      </patternFill>
    </fill>
    <fill>
      <patternFill patternType="solid">
        <fgColor rgb="FF1F3864"/>
        <bgColor rgb="FF333333"/>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6" fillId="3"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4"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5" fontId="7" fillId="3"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12" fillId="4" borderId="0" xfId="0" applyFont="true" applyBorder="false" applyAlignment="true" applyProtection="false">
      <alignment horizontal="general" vertical="center" textRotation="0" wrapText="tru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7" fontId="7" fillId="0" borderId="0" xfId="0" applyFont="true" applyBorder="false" applyAlignment="false" applyProtection="false">
      <alignment horizontal="general" vertical="bottom" textRotation="0" wrapText="false" indent="0" shrinkToFit="false"/>
      <protection locked="true" hidden="false"/>
    </xf>
    <xf numFmtId="168" fontId="14"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5" fontId="14" fillId="0" borderId="0" xfId="0" applyFont="true" applyBorder="false" applyAlignment="false" applyProtection="false">
      <alignment horizontal="general" vertical="bottom" textRotation="0" wrapText="false" indent="0" shrinkToFit="false"/>
      <protection locked="true" hidden="false"/>
    </xf>
    <xf numFmtId="166" fontId="14"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9" fontId="14" fillId="0" borderId="1" xfId="0" applyFont="true" applyBorder="true" applyAlignment="false" applyProtection="false">
      <alignment horizontal="general" vertical="bottom" textRotation="0" wrapText="false" indent="0" shrinkToFit="false"/>
      <protection locked="true" hidden="false"/>
    </xf>
    <xf numFmtId="166" fontId="14" fillId="0"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false" applyProtection="false">
      <alignment horizontal="general" vertical="bottom" textRotation="0" wrapText="false" indent="0" shrinkToFit="false"/>
      <protection locked="true" hidden="false"/>
    </xf>
    <xf numFmtId="166" fontId="14" fillId="3"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8">
    <dxf>
      <fill>
        <patternFill patternType="solid">
          <fgColor rgb="FF1F3864"/>
          <bgColor rgb="FF000000"/>
        </patternFill>
      </fill>
    </dxf>
    <dxf>
      <fill>
        <patternFill patternType="solid">
          <fgColor rgb="FFFCE4E4"/>
          <bgColor rgb="FF000000"/>
        </patternFill>
      </fill>
    </dxf>
    <dxf>
      <fill>
        <patternFill patternType="solid">
          <bgColor rgb="FF000000"/>
        </patternFill>
      </fill>
    </dxf>
    <dxf>
      <fill>
        <patternFill patternType="solid">
          <fgColor rgb="FF0000FF"/>
          <bgColor rgb="FF000000"/>
        </patternFill>
      </fill>
    </dxf>
    <dxf>
      <fill>
        <patternFill patternType="solid">
          <fgColor rgb="FFFFFFFF"/>
          <bgColor rgb="FF000000"/>
        </patternFill>
      </fill>
    </dxf>
    <dxf>
      <fill>
        <patternFill patternType="solid">
          <fgColor rgb="FF000000"/>
          <bgColor rgb="FF000000"/>
        </patternFill>
      </fill>
    </dxf>
    <dxf>
      <fill>
        <patternFill>
          <bgColor rgb="FFFCE4E4"/>
        </patternFill>
      </fill>
    </dxf>
    <dxf>
      <fill>
        <patternFill>
          <bgColor rgb="FFFFC7C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E4E4"/>
      <rgbColor rgb="FF99CCFF"/>
      <rgbColor rgb="FFFF99CC"/>
      <rgbColor rgb="FFCC99FF"/>
      <rgbColor rgb="FFFFC7CE"/>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ables/table1.xml><?xml version="1.0" encoding="utf-8"?>
<table xmlns="http://schemas.openxmlformats.org/spreadsheetml/2006/main" id="1" name="tblArchive" displayName="tblArchive" ref="A1:L3" headerRowCount="1" totalsRowCount="0" totalsRowShown="0">
  <autoFilter ref="A1:L3"/>
  <tableColumns count="12">
    <tableColumn id="1" name="Record Type"/>
    <tableColumn id="2" name="Original ID"/>
    <tableColumn id="3" name="Name"/>
    <tableColumn id="4" name="Company ID"/>
    <tableColumn id="5" name="Final Outcome"/>
    <tableColumn id="6" name="Amount"/>
    <tableColumn id="7" name="Closed Date"/>
    <tableColumn id="8" name="Archive Date"/>
    <tableColumn id="9" name="Archive Reason"/>
    <tableColumn id="10" name="Owner"/>
    <tableColumn id="11" name="Retained Notes"/>
    <tableColumn id="12" name="Include In Export"/>
  </tableColumns>
</table>
</file>

<file path=xl/tables/table2.xml><?xml version="1.0" encoding="utf-8"?>
<table xmlns="http://schemas.openxmlformats.org/spreadsheetml/2006/main" id="2" name="tblCompanies" displayName="tblCompanies" ref="A1:O4" headerRowCount="1" totalsRowCount="0" totalsRowShown="0">
  <autoFilter ref="A1:O4"/>
  <tableColumns count="15">
    <tableColumn id="1" name="Company ID"/>
    <tableColumn id="2" name="Company Name"/>
    <tableColumn id="3" name="Website / Domain"/>
    <tableColumn id="4" name="Industry"/>
    <tableColumn id="5" name="Segment"/>
    <tableColumn id="6" name="Location"/>
    <tableColumn id="7" name="Owner"/>
    <tableColumn id="8" name="Status"/>
    <tableColumn id="9" name="Estimated Value"/>
    <tableColumn id="10" name="Last Activity Date"/>
    <tableColumn id="11" name="Next Action"/>
    <tableColumn id="12" name="Next Action Date"/>
    <tableColumn id="13" name="Days Since Activity"/>
    <tableColumn id="14" name="Overdue"/>
    <tableColumn id="15" name="Notes"/>
  </tableColumns>
</table>
</file>

<file path=xl/tables/table3.xml><?xml version="1.0" encoding="utf-8"?>
<table xmlns="http://schemas.openxmlformats.org/spreadsheetml/2006/main" id="3" name="tblContacts" displayName="tblContacts" ref="A1:R5" headerRowCount="1" totalsRowCount="0" totalsRowShown="0">
  <autoFilter ref="A1:R5"/>
  <tableColumns count="18">
    <tableColumn id="1" name="Contact ID"/>
    <tableColumn id="2" name="First Name"/>
    <tableColumn id="3" name="Last Name"/>
    <tableColumn id="4" name="Title"/>
    <tableColumn id="5" name="Company ID"/>
    <tableColumn id="6" name="Company Name"/>
    <tableColumn id="7" name="Email"/>
    <tableColumn id="8" name="Phone"/>
    <tableColumn id="9" name="Lifecycle Stage"/>
    <tableColumn id="10" name="Lead Source"/>
    <tableColumn id="11" name="Owner"/>
    <tableColumn id="12" name="Status"/>
    <tableColumn id="13" name="Last Activity Date"/>
    <tableColumn id="14" name="Next Action"/>
    <tableColumn id="15" name="Next Action Date"/>
    <tableColumn id="16" name="Days Since Activity"/>
    <tableColumn id="17" name="Overdue"/>
    <tableColumn id="18" name="Notes"/>
  </tableColumns>
</table>
</file>

<file path=xl/tables/table4.xml><?xml version="1.0" encoding="utf-8"?>
<table xmlns="http://schemas.openxmlformats.org/spreadsheetml/2006/main" id="4" name="tblDeals" displayName="tblDeals" ref="A1:T6" headerRowCount="1" totalsRowCount="0" totalsRowShown="0">
  <autoFilter ref="A1:T6"/>
  <tableColumns count="20">
    <tableColumn id="1" name="Deal ID"/>
    <tableColumn id="2" name="Deal Name"/>
    <tableColumn id="3" name="Company ID"/>
    <tableColumn id="4" name="Company Name"/>
    <tableColumn id="5" name="Contact ID"/>
    <tableColumn id="6" name="Stage"/>
    <tableColumn id="7" name="Probability"/>
    <tableColumn id="8" name="Amount"/>
    <tableColumn id="9" name="Weighted Value"/>
    <tableColumn id="10" name="Opened Date"/>
    <tableColumn id="11" name="Expected Close"/>
    <tableColumn id="12" name="Last Activity Date"/>
    <tableColumn id="13" name="Days Since Activity"/>
    <tableColumn id="14" name="Owner"/>
    <tableColumn id="15" name="Status"/>
    <tableColumn id="16" name="Next Action"/>
    <tableColumn id="17" name="Next Action Date"/>
    <tableColumn id="18" name="Overdue"/>
    <tableColumn id="19" name="Closed Date"/>
    <tableColumn id="20" name="Loss Reason"/>
  </tableColumns>
</table>
</file>

<file path=xl/tables/table5.xml><?xml version="1.0" encoding="utf-8"?>
<table xmlns="http://schemas.openxmlformats.org/spreadsheetml/2006/main" id="5" name="tblInteractions" displayName="tblInteractions" ref="A1:M7" headerRowCount="1" totalsRowCount="0" totalsRowShown="0">
  <autoFilter ref="A1:M7"/>
  <tableColumns count="13">
    <tableColumn id="1" name="Activity ID"/>
    <tableColumn id="2" name="Date"/>
    <tableColumn id="3" name="Contact ID"/>
    <tableColumn id="4" name="Company ID"/>
    <tableColumn id="5" name="Deal ID"/>
    <tableColumn id="6" name="Type"/>
    <tableColumn id="7" name="Direction"/>
    <tableColumn id="8" name="Subject"/>
    <tableColumn id="9" name="Summary"/>
    <tableColumn id="10" name="Outcome"/>
    <tableColumn id="11" name="Next Step"/>
    <tableColumn id="12" name="Next Action Date"/>
    <tableColumn id="13" name="Owner"/>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table" Target="../tables/table2.xml"/>
</Relationships>
</file>

<file path=xl/worksheets/_rels/sheet4.xml.rels><?xml version="1.0" encoding="UTF-8"?>
<Relationships xmlns="http://schemas.openxmlformats.org/package/2006/relationships"><Relationship Id="rId1" Type="http://schemas.openxmlformats.org/officeDocument/2006/relationships/table" Target="../tables/table3.x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2.vml"/><Relationship Id="rId3" Type="http://schemas.openxmlformats.org/officeDocument/2006/relationships/table" Target="../tables/table4.xml"/>
</Relationships>
</file>

<file path=xl/worksheets/_rels/sheet6.xml.rels><?xml version="1.0" encoding="UTF-8"?>
<Relationships xmlns="http://schemas.openxmlformats.org/package/2006/relationships"><Relationship Id="rId1" Type="http://schemas.openxmlformats.org/officeDocument/2006/relationships/table" Target="../tables/table5.xml"/>
</Relationships>
</file>

<file path=xl/worksheets/_rels/sheet7.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5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62"/>
    <col collapsed="false" customWidth="true" hidden="false" outlineLevel="0" max="4" min="4" style="0" width="4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c r="C5" s="4" t="s">
        <v>3</v>
      </c>
    </row>
    <row r="6" customFormat="false" ht="15" hidden="false" customHeight="false" outlineLevel="0" collapsed="false">
      <c r="B6" s="3" t="s">
        <v>4</v>
      </c>
      <c r="C6" s="4" t="s">
        <v>5</v>
      </c>
    </row>
    <row r="7" customFormat="false" ht="23.85" hidden="false" customHeight="false" outlineLevel="0" collapsed="false">
      <c r="B7" s="3" t="s">
        <v>6</v>
      </c>
      <c r="C7" s="5" t="s">
        <v>7</v>
      </c>
    </row>
    <row r="8" customFormat="false" ht="23.85" hidden="false" customHeight="false" outlineLevel="0" collapsed="false">
      <c r="B8" s="3" t="s">
        <v>8</v>
      </c>
      <c r="C8" s="5" t="s">
        <v>9</v>
      </c>
    </row>
    <row r="10" customFormat="false" ht="15" hidden="false" customHeight="false" outlineLevel="0" collapsed="false">
      <c r="B10" s="6" t="s">
        <v>10</v>
      </c>
    </row>
    <row r="11" customFormat="false" ht="15" hidden="false" customHeight="true" outlineLevel="0" collapsed="false">
      <c r="B11" s="7" t="s">
        <v>11</v>
      </c>
      <c r="C11" s="7"/>
      <c r="D11" s="7"/>
    </row>
    <row r="12" customFormat="false" ht="15" hidden="false" customHeight="false" outlineLevel="0" collapsed="false">
      <c r="B12" s="7"/>
      <c r="C12" s="7"/>
      <c r="D12" s="7"/>
    </row>
    <row r="13" customFormat="false" ht="15" hidden="false" customHeight="false" outlineLevel="0" collapsed="false">
      <c r="B13" s="7"/>
      <c r="C13" s="7"/>
      <c r="D13" s="7"/>
    </row>
    <row r="14" customFormat="false" ht="15" hidden="false" customHeight="false" outlineLevel="0" collapsed="false">
      <c r="B14" s="7"/>
      <c r="C14" s="7"/>
      <c r="D14" s="7"/>
    </row>
    <row r="16" customFormat="false" ht="15" hidden="false" customHeight="false" outlineLevel="0" collapsed="false">
      <c r="B16" s="6" t="s">
        <v>12</v>
      </c>
    </row>
    <row r="17" customFormat="false" ht="15" hidden="false" customHeight="false" outlineLevel="0" collapsed="false">
      <c r="B17" s="3" t="s">
        <v>13</v>
      </c>
      <c r="C17" s="5" t="s">
        <v>14</v>
      </c>
    </row>
    <row r="18" customFormat="false" ht="15" hidden="false" customHeight="false" outlineLevel="0" collapsed="false">
      <c r="B18" s="3" t="s">
        <v>15</v>
      </c>
      <c r="C18" s="5" t="s">
        <v>16</v>
      </c>
    </row>
    <row r="19" customFormat="false" ht="23.85" hidden="false" customHeight="false" outlineLevel="0" collapsed="false">
      <c r="B19" s="3" t="s">
        <v>17</v>
      </c>
      <c r="C19" s="5" t="s">
        <v>18</v>
      </c>
    </row>
    <row r="20" customFormat="false" ht="23.85" hidden="false" customHeight="false" outlineLevel="0" collapsed="false">
      <c r="B20" s="3" t="s">
        <v>19</v>
      </c>
      <c r="C20" s="5" t="s">
        <v>20</v>
      </c>
    </row>
    <row r="21" customFormat="false" ht="23.85" hidden="false" customHeight="false" outlineLevel="0" collapsed="false">
      <c r="B21" s="3" t="s">
        <v>21</v>
      </c>
      <c r="C21" s="5" t="s">
        <v>22</v>
      </c>
    </row>
    <row r="22" customFormat="false" ht="23.85" hidden="false" customHeight="false" outlineLevel="0" collapsed="false">
      <c r="B22" s="3" t="s">
        <v>23</v>
      </c>
      <c r="C22" s="5" t="s">
        <v>24</v>
      </c>
    </row>
    <row r="23" customFormat="false" ht="23.85" hidden="false" customHeight="false" outlineLevel="0" collapsed="false">
      <c r="B23" s="3" t="s">
        <v>25</v>
      </c>
      <c r="C23" s="5" t="s">
        <v>26</v>
      </c>
    </row>
    <row r="24" customFormat="false" ht="15" hidden="false" customHeight="false" outlineLevel="0" collapsed="false">
      <c r="B24" s="3" t="s">
        <v>27</v>
      </c>
      <c r="C24" s="5" t="s">
        <v>28</v>
      </c>
    </row>
    <row r="27" customFormat="false" ht="15" hidden="false" customHeight="false" outlineLevel="0" collapsed="false">
      <c r="B27" s="6" t="s">
        <v>29</v>
      </c>
    </row>
    <row r="28" customFormat="false" ht="23.85" hidden="false" customHeight="false" outlineLevel="0" collapsed="false">
      <c r="B28" s="3" t="s">
        <v>30</v>
      </c>
      <c r="C28" s="5" t="s">
        <v>31</v>
      </c>
    </row>
    <row r="29" customFormat="false" ht="15" hidden="false" customHeight="false" outlineLevel="0" collapsed="false">
      <c r="B29" s="3" t="s">
        <v>32</v>
      </c>
      <c r="C29" s="5" t="s">
        <v>33</v>
      </c>
    </row>
    <row r="30" customFormat="false" ht="15" hidden="false" customHeight="false" outlineLevel="0" collapsed="false">
      <c r="B30" s="3" t="s">
        <v>34</v>
      </c>
      <c r="C30" s="5" t="s">
        <v>35</v>
      </c>
    </row>
    <row r="31" customFormat="false" ht="23.85" hidden="false" customHeight="false" outlineLevel="0" collapsed="false">
      <c r="B31" s="3" t="s">
        <v>36</v>
      </c>
      <c r="C31" s="5" t="s">
        <v>37</v>
      </c>
    </row>
    <row r="32" customFormat="false" ht="15" hidden="false" customHeight="false" outlineLevel="0" collapsed="false">
      <c r="B32" s="3" t="s">
        <v>38</v>
      </c>
      <c r="C32" s="5" t="s">
        <v>39</v>
      </c>
    </row>
    <row r="33" customFormat="false" ht="15" hidden="false" customHeight="false" outlineLevel="0" collapsed="false">
      <c r="B33" s="3" t="s">
        <v>40</v>
      </c>
      <c r="C33" s="5" t="s">
        <v>41</v>
      </c>
    </row>
    <row r="34" customFormat="false" ht="23.85" hidden="false" customHeight="false" outlineLevel="0" collapsed="false">
      <c r="B34" s="3" t="s">
        <v>42</v>
      </c>
      <c r="C34" s="5" t="s">
        <v>43</v>
      </c>
    </row>
    <row r="36" customFormat="false" ht="15" hidden="false" customHeight="false" outlineLevel="0" collapsed="false">
      <c r="B36" s="6" t="s">
        <v>44</v>
      </c>
    </row>
    <row r="37" customFormat="false" ht="15" hidden="false" customHeight="false" outlineLevel="0" collapsed="false">
      <c r="B37" s="8" t="s">
        <v>45</v>
      </c>
      <c r="C37" s="9" t="s">
        <v>46</v>
      </c>
    </row>
    <row r="38" customFormat="false" ht="15" hidden="false" customHeight="false" outlineLevel="0" collapsed="false">
      <c r="B38" s="3" t="s">
        <v>47</v>
      </c>
      <c r="C38" s="9" t="s">
        <v>48</v>
      </c>
    </row>
    <row r="39" customFormat="false" ht="15" hidden="false" customHeight="false" outlineLevel="0" collapsed="false">
      <c r="B39" s="10" t="s">
        <v>49</v>
      </c>
      <c r="C39" s="9" t="s">
        <v>50</v>
      </c>
    </row>
    <row r="40" customFormat="false" ht="15" hidden="false" customHeight="false" outlineLevel="0" collapsed="false">
      <c r="B40" s="11" t="s">
        <v>51</v>
      </c>
      <c r="C40" s="9" t="s">
        <v>52</v>
      </c>
    </row>
    <row r="42" customFormat="false" ht="15" hidden="false" customHeight="false" outlineLevel="0" collapsed="false">
      <c r="B42" s="6" t="s">
        <v>53</v>
      </c>
    </row>
    <row r="43" customFormat="false" ht="23.85" hidden="false" customHeight="false" outlineLevel="0" collapsed="false">
      <c r="B43" s="3" t="s">
        <v>54</v>
      </c>
      <c r="C43" s="5" t="s">
        <v>55</v>
      </c>
    </row>
    <row r="44" customFormat="false" ht="35.05" hidden="false" customHeight="false" outlineLevel="0" collapsed="false">
      <c r="B44" s="3" t="s">
        <v>56</v>
      </c>
      <c r="C44" s="5" t="s">
        <v>57</v>
      </c>
    </row>
    <row r="46" customFormat="false" ht="15" hidden="false" customHeight="false" outlineLevel="0" collapsed="false">
      <c r="B46" s="6" t="s">
        <v>58</v>
      </c>
    </row>
    <row r="47" customFormat="false" ht="15" hidden="false" customHeight="true" outlineLevel="0" collapsed="false">
      <c r="B47" s="12" t="s">
        <v>59</v>
      </c>
      <c r="C47" s="12"/>
      <c r="D47" s="12"/>
    </row>
    <row r="48" customFormat="false" ht="15" hidden="false" customHeight="false" outlineLevel="0" collapsed="false">
      <c r="B48" s="12"/>
      <c r="C48" s="12"/>
      <c r="D48" s="12"/>
    </row>
    <row r="49" customFormat="false" ht="15" hidden="false" customHeight="false" outlineLevel="0" collapsed="false">
      <c r="B49" s="12"/>
      <c r="C49" s="12"/>
      <c r="D49" s="12"/>
    </row>
    <row r="51" customFormat="false" ht="15" hidden="false" customHeight="false" outlineLevel="0" collapsed="false">
      <c r="B51" s="6" t="s">
        <v>60</v>
      </c>
    </row>
    <row r="52" customFormat="false" ht="15" hidden="false" customHeight="false" outlineLevel="0" collapsed="false">
      <c r="B52" s="13" t="s">
        <v>61</v>
      </c>
    </row>
  </sheetData>
  <mergeCells count="2">
    <mergeCell ref="B11:D14"/>
    <mergeCell ref="B47:D4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3" min="2" style="0" width="22"/>
    <col collapsed="false" customWidth="true" hidden="false" outlineLevel="0" max="4" min="4" style="0" width="14"/>
    <col collapsed="false" customWidth="true" hidden="false" outlineLevel="0" max="5" min="5" style="0" width="3"/>
    <col collapsed="false" customWidth="true" hidden="false" outlineLevel="0" max="8" min="6" style="0" width="22"/>
    <col collapsed="false" customWidth="true" hidden="false" outlineLevel="0" max="9" min="9" style="0" width="24"/>
    <col collapsed="false" customWidth="true" hidden="false" outlineLevel="0" max="10" min="10" style="0" width="3"/>
  </cols>
  <sheetData>
    <row r="2" customFormat="false" ht="19.7" hidden="false" customHeight="false" outlineLevel="0" collapsed="false">
      <c r="B2" s="1" t="s">
        <v>30</v>
      </c>
    </row>
    <row r="3" customFormat="false" ht="15" hidden="false" customHeight="false" outlineLevel="0" collapsed="false">
      <c r="B3" s="2" t="s">
        <v>62</v>
      </c>
    </row>
    <row r="5" customFormat="false" ht="15" hidden="false" customHeight="false" outlineLevel="0" collapsed="false">
      <c r="B5" s="6" t="s">
        <v>63</v>
      </c>
      <c r="C5" s="13" t="s">
        <v>64</v>
      </c>
      <c r="F5" s="6" t="s">
        <v>65</v>
      </c>
      <c r="G5" s="6" t="s">
        <v>66</v>
      </c>
      <c r="H5" s="6" t="s">
        <v>67</v>
      </c>
      <c r="I5" s="6" t="s">
        <v>68</v>
      </c>
    </row>
    <row r="6" customFormat="false" ht="15" hidden="false" customHeight="false" outlineLevel="0" collapsed="false">
      <c r="C6" s="14" t="s">
        <v>69</v>
      </c>
      <c r="D6" s="14" t="s">
        <v>70</v>
      </c>
      <c r="F6" s="14" t="s">
        <v>71</v>
      </c>
      <c r="G6" s="14" t="s">
        <v>72</v>
      </c>
      <c r="H6" s="14" t="s">
        <v>73</v>
      </c>
      <c r="I6" s="14" t="s">
        <v>74</v>
      </c>
    </row>
    <row r="7" customFormat="false" ht="15" hidden="false" customHeight="false" outlineLevel="0" collapsed="false">
      <c r="C7" s="15" t="s">
        <v>75</v>
      </c>
      <c r="D7" s="16" t="n">
        <v>0.1</v>
      </c>
      <c r="F7" s="17" t="s">
        <v>76</v>
      </c>
      <c r="G7" s="17" t="s">
        <v>77</v>
      </c>
      <c r="H7" s="17" t="s">
        <v>78</v>
      </c>
      <c r="I7" s="17" t="s">
        <v>79</v>
      </c>
    </row>
    <row r="8" customFormat="false" ht="15" hidden="false" customHeight="false" outlineLevel="0" collapsed="false">
      <c r="C8" s="15" t="s">
        <v>80</v>
      </c>
      <c r="D8" s="16" t="n">
        <v>0.25</v>
      </c>
      <c r="F8" s="17" t="s">
        <v>81</v>
      </c>
      <c r="G8" s="17" t="s">
        <v>82</v>
      </c>
      <c r="H8" s="17" t="s">
        <v>83</v>
      </c>
      <c r="I8" s="17" t="s">
        <v>84</v>
      </c>
    </row>
    <row r="9" customFormat="false" ht="15" hidden="false" customHeight="false" outlineLevel="0" collapsed="false">
      <c r="C9" s="15" t="s">
        <v>85</v>
      </c>
      <c r="D9" s="16" t="n">
        <v>0.4</v>
      </c>
      <c r="F9" s="17" t="s">
        <v>86</v>
      </c>
      <c r="G9" s="17" t="s">
        <v>87</v>
      </c>
      <c r="H9" s="17" t="s">
        <v>88</v>
      </c>
      <c r="I9" s="17" t="s">
        <v>89</v>
      </c>
    </row>
    <row r="10" customFormat="false" ht="15" hidden="false" customHeight="false" outlineLevel="0" collapsed="false">
      <c r="C10" s="15" t="s">
        <v>90</v>
      </c>
      <c r="D10" s="16" t="n">
        <v>0.6</v>
      </c>
      <c r="G10" s="17" t="s">
        <v>91</v>
      </c>
      <c r="H10" s="17" t="s">
        <v>92</v>
      </c>
      <c r="I10" s="17" t="s">
        <v>93</v>
      </c>
    </row>
    <row r="11" customFormat="false" ht="15" hidden="false" customHeight="false" outlineLevel="0" collapsed="false">
      <c r="C11" s="15" t="s">
        <v>94</v>
      </c>
      <c r="D11" s="16" t="n">
        <v>0.8</v>
      </c>
      <c r="G11" s="17" t="s">
        <v>95</v>
      </c>
      <c r="I11" s="17" t="s">
        <v>96</v>
      </c>
    </row>
    <row r="12" customFormat="false" ht="15" hidden="false" customHeight="false" outlineLevel="0" collapsed="false">
      <c r="C12" s="15" t="s">
        <v>83</v>
      </c>
      <c r="D12" s="16" t="n">
        <v>1</v>
      </c>
      <c r="I12" s="17" t="s">
        <v>97</v>
      </c>
    </row>
    <row r="13" customFormat="false" ht="15" hidden="false" customHeight="false" outlineLevel="0" collapsed="false">
      <c r="C13" s="15" t="s">
        <v>88</v>
      </c>
      <c r="D13" s="16" t="n">
        <v>0</v>
      </c>
    </row>
    <row r="15" customFormat="false" ht="15" hidden="false" customHeight="false" outlineLevel="0" collapsed="false">
      <c r="C15" s="18" t="s">
        <v>98</v>
      </c>
      <c r="D15" s="18"/>
    </row>
    <row r="16" customFormat="false" ht="15" hidden="false" customHeight="false" outlineLevel="0" collapsed="false">
      <c r="C16" s="18"/>
      <c r="D16" s="18"/>
    </row>
    <row r="18" customFormat="false" ht="15" hidden="false" customHeight="false" outlineLevel="0" collapsed="false">
      <c r="B18" s="6" t="s">
        <v>99</v>
      </c>
      <c r="F18" s="6" t="s">
        <v>100</v>
      </c>
      <c r="G18" s="6" t="s">
        <v>101</v>
      </c>
      <c r="H18" s="6" t="s">
        <v>102</v>
      </c>
      <c r="I18" s="6" t="s">
        <v>103</v>
      </c>
    </row>
    <row r="19" customFormat="false" ht="15" hidden="false" customHeight="false" outlineLevel="0" collapsed="false">
      <c r="C19" s="14" t="s">
        <v>104</v>
      </c>
      <c r="F19" s="14" t="s">
        <v>105</v>
      </c>
      <c r="G19" s="14" t="s">
        <v>106</v>
      </c>
      <c r="H19" s="14" t="s">
        <v>107</v>
      </c>
      <c r="I19" s="14" t="s">
        <v>108</v>
      </c>
    </row>
    <row r="20" customFormat="false" ht="15" hidden="false" customHeight="false" outlineLevel="0" collapsed="false">
      <c r="C20" s="15" t="n">
        <v>5</v>
      </c>
      <c r="F20" s="17" t="s">
        <v>109</v>
      </c>
      <c r="G20" s="17" t="s">
        <v>110</v>
      </c>
      <c r="H20" s="17" t="s">
        <v>111</v>
      </c>
      <c r="I20" s="17" t="s">
        <v>112</v>
      </c>
    </row>
    <row r="21" customFormat="false" ht="15" hidden="false" customHeight="false" outlineLevel="0" collapsed="false">
      <c r="B21" s="18" t="s">
        <v>113</v>
      </c>
      <c r="C21" s="18"/>
      <c r="F21" s="17" t="s">
        <v>114</v>
      </c>
      <c r="G21" s="17" t="s">
        <v>115</v>
      </c>
      <c r="H21" s="17" t="s">
        <v>116</v>
      </c>
      <c r="I21" s="17" t="s">
        <v>117</v>
      </c>
    </row>
    <row r="22" customFormat="false" ht="15" hidden="false" customHeight="false" outlineLevel="0" collapsed="false">
      <c r="B22" s="18"/>
      <c r="C22" s="18"/>
      <c r="F22" s="17" t="s">
        <v>118</v>
      </c>
      <c r="H22" s="17" t="s">
        <v>119</v>
      </c>
      <c r="I22" s="17" t="s">
        <v>120</v>
      </c>
    </row>
    <row r="23" customFormat="false" ht="15" hidden="false" customHeight="false" outlineLevel="0" collapsed="false">
      <c r="B23" s="18"/>
      <c r="C23" s="18"/>
      <c r="F23" s="17" t="s">
        <v>121</v>
      </c>
      <c r="H23" s="17" t="s">
        <v>122</v>
      </c>
    </row>
    <row r="24" customFormat="false" ht="15" hidden="false" customHeight="false" outlineLevel="0" collapsed="false">
      <c r="F24" s="17" t="s">
        <v>123</v>
      </c>
      <c r="H24" s="17" t="s">
        <v>124</v>
      </c>
    </row>
    <row r="25" customFormat="false" ht="15" hidden="false" customHeight="false" outlineLevel="0" collapsed="false">
      <c r="F25" s="17" t="s">
        <v>125</v>
      </c>
      <c r="H25" s="17" t="s">
        <v>126</v>
      </c>
    </row>
  </sheetData>
  <mergeCells count="2">
    <mergeCell ref="C15:D16"/>
    <mergeCell ref="B21:C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6"/>
    <col collapsed="false" customWidth="true" hidden="false" outlineLevel="0" max="3" min="3" style="0" width="24"/>
    <col collapsed="false" customWidth="true" hidden="false" outlineLevel="0" max="4" min="4" style="0" width="18"/>
    <col collapsed="false" customWidth="true" hidden="false" outlineLevel="0" max="5" min="5" style="0" width="14"/>
    <col collapsed="false" customWidth="true" hidden="false" outlineLevel="0" max="7" min="6" style="0" width="16"/>
    <col collapsed="false" customWidth="true" hidden="false" outlineLevel="0" max="8" min="8" style="0" width="12"/>
    <col collapsed="false" customWidth="true" hidden="false" outlineLevel="0" max="9" min="9" style="0" width="15"/>
    <col collapsed="false" customWidth="true" hidden="false" outlineLevel="0" max="10" min="10" style="0" width="16"/>
    <col collapsed="false" customWidth="true" hidden="false" outlineLevel="0" max="11" min="11" style="0" width="30"/>
    <col collapsed="false" customWidth="true" hidden="false" outlineLevel="0" max="13" min="12" style="0" width="16"/>
    <col collapsed="false" customWidth="true" hidden="false" outlineLevel="0" max="14" min="14" style="0" width="11"/>
    <col collapsed="false" customWidth="true" hidden="false" outlineLevel="0" max="15" min="15" style="0" width="34"/>
  </cols>
  <sheetData>
    <row r="1" customFormat="false" ht="30" hidden="false" customHeight="true" outlineLevel="0" collapsed="false">
      <c r="A1" s="19" t="s">
        <v>127</v>
      </c>
      <c r="B1" s="19" t="s">
        <v>128</v>
      </c>
      <c r="C1" s="19" t="s">
        <v>129</v>
      </c>
      <c r="D1" s="19" t="s">
        <v>130</v>
      </c>
      <c r="E1" s="19" t="s">
        <v>131</v>
      </c>
      <c r="F1" s="19" t="s">
        <v>132</v>
      </c>
      <c r="G1" s="19" t="s">
        <v>71</v>
      </c>
      <c r="H1" s="19" t="s">
        <v>133</v>
      </c>
      <c r="I1" s="19" t="s">
        <v>134</v>
      </c>
      <c r="J1" s="19" t="s">
        <v>135</v>
      </c>
      <c r="K1" s="19" t="s">
        <v>136</v>
      </c>
      <c r="L1" s="19" t="s">
        <v>137</v>
      </c>
      <c r="M1" s="19" t="s">
        <v>138</v>
      </c>
      <c r="N1" s="19" t="s">
        <v>139</v>
      </c>
      <c r="O1" s="19" t="s">
        <v>140</v>
      </c>
    </row>
    <row r="2" customFormat="false" ht="15" hidden="false" customHeight="false" outlineLevel="0" collapsed="false">
      <c r="A2" s="4" t="s">
        <v>141</v>
      </c>
      <c r="B2" s="4" t="s">
        <v>142</v>
      </c>
      <c r="C2" s="4" t="s">
        <v>143</v>
      </c>
      <c r="D2" s="4" t="s">
        <v>144</v>
      </c>
      <c r="E2" s="4" t="s">
        <v>145</v>
      </c>
      <c r="F2" s="4" t="s">
        <v>146</v>
      </c>
      <c r="G2" s="4" t="s">
        <v>76</v>
      </c>
      <c r="H2" s="4" t="s">
        <v>147</v>
      </c>
      <c r="I2" s="20" t="n">
        <v>12000</v>
      </c>
      <c r="J2" s="21" t="n">
        <v>46224</v>
      </c>
      <c r="K2" s="4" t="s">
        <v>148</v>
      </c>
      <c r="L2" s="21" t="n">
        <v>46231</v>
      </c>
      <c r="M2" s="22" t="n">
        <f aca="true">IF(J2="","",TODAY()-J2)</f>
        <v>4</v>
      </c>
      <c r="N2" s="22" t="str">
        <f aca="true">IF(AND(L2&lt;&gt;"",L2&lt;TODAY(),H2="Active"),"Overdue","")</f>
        <v/>
      </c>
      <c r="O2" s="4" t="s">
        <v>149</v>
      </c>
    </row>
    <row r="3" customFormat="false" ht="15" hidden="false" customHeight="false" outlineLevel="0" collapsed="false">
      <c r="A3" s="4" t="s">
        <v>150</v>
      </c>
      <c r="B3" s="4" t="s">
        <v>151</v>
      </c>
      <c r="C3" s="4" t="s">
        <v>152</v>
      </c>
      <c r="D3" s="4" t="s">
        <v>153</v>
      </c>
      <c r="E3" s="4" t="s">
        <v>154</v>
      </c>
      <c r="F3" s="4" t="s">
        <v>155</v>
      </c>
      <c r="G3" s="4" t="s">
        <v>81</v>
      </c>
      <c r="H3" s="4" t="s">
        <v>147</v>
      </c>
      <c r="I3" s="20" t="n">
        <v>4500</v>
      </c>
      <c r="J3" s="21" t="n">
        <v>46211</v>
      </c>
      <c r="K3" s="4" t="s">
        <v>156</v>
      </c>
      <c r="L3" s="21" t="n">
        <v>46218</v>
      </c>
      <c r="M3" s="22" t="n">
        <f aca="true">IF(J3="","",TODAY()-J3)</f>
        <v>17</v>
      </c>
      <c r="N3" s="22" t="str">
        <f aca="true">IF(AND(L3&lt;&gt;"",L3&lt;TODAY(),H3="Active"),"Overdue","")</f>
        <v>Overdue</v>
      </c>
      <c r="O3" s="4" t="s">
        <v>157</v>
      </c>
    </row>
    <row r="4" customFormat="false" ht="15" hidden="false" customHeight="false" outlineLevel="0" collapsed="false">
      <c r="A4" s="4" t="s">
        <v>158</v>
      </c>
      <c r="B4" s="4" t="s">
        <v>159</v>
      </c>
      <c r="C4" s="4" t="s">
        <v>160</v>
      </c>
      <c r="D4" s="4" t="s">
        <v>161</v>
      </c>
      <c r="E4" s="4" t="s">
        <v>154</v>
      </c>
      <c r="F4" s="4" t="s">
        <v>162</v>
      </c>
      <c r="G4" s="4" t="s">
        <v>86</v>
      </c>
      <c r="H4" s="4" t="s">
        <v>163</v>
      </c>
      <c r="I4" s="20" t="n">
        <v>2500</v>
      </c>
      <c r="J4" s="21"/>
      <c r="K4" s="4" t="s">
        <v>164</v>
      </c>
      <c r="L4" s="21" t="n">
        <v>46238</v>
      </c>
      <c r="M4" s="22" t="str">
        <f aca="true">IF(J4="","",TODAY()-J4)</f>
        <v/>
      </c>
      <c r="N4" s="22" t="str">
        <f aca="true">IF(AND(L4&lt;&gt;"",L4&lt;TODAY(),H4="Active"),"Overdue","")</f>
        <v/>
      </c>
      <c r="O4" s="4" t="s">
        <v>165</v>
      </c>
    </row>
  </sheetData>
  <conditionalFormatting sqref="A2:O500">
    <cfRule type="expression" priority="2" aboveAverage="0" equalAverage="0" bottom="0" percent="0" rank="0" text="" dxfId="6">
      <formula>$N2="Overdue"</formula>
    </cfRule>
  </conditionalFormatting>
  <dataValidations count="2">
    <dataValidation allowBlank="true" error="Pick a value from the dropdown, or add it on the Settings sheet first." errorStyle="stop" errorTitle="Value not in the Settings list" operator="between" showDropDown="false" showErrorMessage="true" showInputMessage="false" sqref="G2:G500" type="list">
      <formula1>lstOwners</formula1>
      <formula2>0</formula2>
    </dataValidation>
    <dataValidation allowBlank="true" errorStyle="stop" operator="between" showDropDown="false" showErrorMessage="true" showInputMessage="false" sqref="H2:H500" type="list">
      <formula1>"Active,Prospect,Inactive"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3" min="2" style="0" width="14"/>
    <col collapsed="false" customWidth="true" hidden="false" outlineLevel="0" max="4" min="4" style="0" width="22"/>
    <col collapsed="false" customWidth="true" hidden="false" outlineLevel="0" max="5" min="5" style="0" width="12"/>
    <col collapsed="false" customWidth="true" hidden="false" outlineLevel="0" max="6" min="6" style="0" width="24"/>
    <col collapsed="false" customWidth="true" hidden="false" outlineLevel="0" max="7" min="7" style="0" width="26"/>
    <col collapsed="false" customWidth="true" hidden="false" outlineLevel="0" max="8" min="8" style="0" width="16"/>
    <col collapsed="false" customWidth="true" hidden="false" outlineLevel="0" max="9" min="9" style="0" width="18"/>
    <col collapsed="false" customWidth="true" hidden="false" outlineLevel="0" max="11" min="10" style="0" width="16"/>
    <col collapsed="false" customWidth="true" hidden="false" outlineLevel="0" max="12" min="12" style="0" width="12"/>
    <col collapsed="false" customWidth="true" hidden="false" outlineLevel="0" max="13" min="13" style="0" width="16"/>
    <col collapsed="false" customWidth="true" hidden="false" outlineLevel="0" max="14" min="14" style="0" width="30"/>
    <col collapsed="false" customWidth="true" hidden="false" outlineLevel="0" max="16" min="15" style="0" width="16"/>
    <col collapsed="false" customWidth="true" hidden="false" outlineLevel="0" max="17" min="17" style="0" width="11"/>
    <col collapsed="false" customWidth="true" hidden="false" outlineLevel="0" max="18" min="18" style="0" width="30"/>
  </cols>
  <sheetData>
    <row r="1" customFormat="false" ht="30" hidden="false" customHeight="true" outlineLevel="0" collapsed="false">
      <c r="A1" s="19" t="s">
        <v>166</v>
      </c>
      <c r="B1" s="19" t="s">
        <v>167</v>
      </c>
      <c r="C1" s="19" t="s">
        <v>168</v>
      </c>
      <c r="D1" s="19" t="s">
        <v>169</v>
      </c>
      <c r="E1" s="19" t="s">
        <v>127</v>
      </c>
      <c r="F1" s="19" t="s">
        <v>128</v>
      </c>
      <c r="G1" s="19" t="s">
        <v>114</v>
      </c>
      <c r="H1" s="19" t="s">
        <v>170</v>
      </c>
      <c r="I1" s="19" t="s">
        <v>171</v>
      </c>
      <c r="J1" s="19" t="s">
        <v>172</v>
      </c>
      <c r="K1" s="19" t="s">
        <v>71</v>
      </c>
      <c r="L1" s="19" t="s">
        <v>133</v>
      </c>
      <c r="M1" s="19" t="s">
        <v>135</v>
      </c>
      <c r="N1" s="19" t="s">
        <v>136</v>
      </c>
      <c r="O1" s="19" t="s">
        <v>137</v>
      </c>
      <c r="P1" s="19" t="s">
        <v>138</v>
      </c>
      <c r="Q1" s="19" t="s">
        <v>139</v>
      </c>
      <c r="R1" s="19" t="s">
        <v>140</v>
      </c>
    </row>
    <row r="2" customFormat="false" ht="15" hidden="false" customHeight="false" outlineLevel="0" collapsed="false">
      <c r="A2" s="4" t="s">
        <v>173</v>
      </c>
      <c r="B2" s="4" t="s">
        <v>174</v>
      </c>
      <c r="C2" s="4" t="s">
        <v>175</v>
      </c>
      <c r="D2" s="4" t="s">
        <v>176</v>
      </c>
      <c r="E2" s="4" t="s">
        <v>141</v>
      </c>
      <c r="F2" s="23" t="str">
        <f aca="false">IFERROR(INDEX(Companies!$B$2:$B$500,MATCH(E2,Companies!$A$2:$A$500,0)),"ID not found")</f>
        <v>Northstar Analytics</v>
      </c>
      <c r="G2" s="4" t="s">
        <v>177</v>
      </c>
      <c r="H2" s="4" t="s">
        <v>178</v>
      </c>
      <c r="I2" s="4" t="s">
        <v>87</v>
      </c>
      <c r="J2" s="4" t="s">
        <v>79</v>
      </c>
      <c r="K2" s="4" t="s">
        <v>76</v>
      </c>
      <c r="L2" s="4" t="s">
        <v>147</v>
      </c>
      <c r="M2" s="21" t="n">
        <v>46224</v>
      </c>
      <c r="N2" s="4" t="s">
        <v>148</v>
      </c>
      <c r="O2" s="21" t="n">
        <v>46231</v>
      </c>
      <c r="P2" s="22" t="n">
        <f aca="true">IF(M2="","",TODAY()-M2)</f>
        <v>4</v>
      </c>
      <c r="Q2" s="22" t="str">
        <f aca="true">IF(AND(O2&lt;&gt;"",O2&lt;TODAY(),L2="Active"),"Overdue","")</f>
        <v/>
      </c>
      <c r="R2" s="4" t="s">
        <v>179</v>
      </c>
    </row>
    <row r="3" customFormat="false" ht="15" hidden="false" customHeight="false" outlineLevel="0" collapsed="false">
      <c r="A3" s="4" t="s">
        <v>180</v>
      </c>
      <c r="B3" s="4" t="s">
        <v>181</v>
      </c>
      <c r="C3" s="4" t="s">
        <v>182</v>
      </c>
      <c r="D3" s="4" t="s">
        <v>183</v>
      </c>
      <c r="E3" s="4" t="s">
        <v>141</v>
      </c>
      <c r="F3" s="23" t="str">
        <f aca="false">IFERROR(INDEX(Companies!$B$2:$B$500,MATCH(E3,Companies!$A$2:$A$500,0)),"ID not found")</f>
        <v>Northstar Analytics</v>
      </c>
      <c r="G3" s="4" t="s">
        <v>184</v>
      </c>
      <c r="H3" s="4" t="s">
        <v>185</v>
      </c>
      <c r="I3" s="4" t="s">
        <v>87</v>
      </c>
      <c r="J3" s="4" t="s">
        <v>79</v>
      </c>
      <c r="K3" s="4" t="s">
        <v>76</v>
      </c>
      <c r="L3" s="4" t="s">
        <v>147</v>
      </c>
      <c r="M3" s="21" t="n">
        <v>46217</v>
      </c>
      <c r="N3" s="4" t="s">
        <v>186</v>
      </c>
      <c r="O3" s="21" t="n">
        <v>46233</v>
      </c>
      <c r="P3" s="22" t="n">
        <f aca="true">IF(M3="","",TODAY()-M3)</f>
        <v>11</v>
      </c>
      <c r="Q3" s="22" t="str">
        <f aca="true">IF(AND(O3&lt;&gt;"",O3&lt;TODAY(),L3="Active"),"Overdue","")</f>
        <v/>
      </c>
      <c r="R3" s="4" t="s">
        <v>187</v>
      </c>
    </row>
    <row r="4" customFormat="false" ht="15" hidden="false" customHeight="false" outlineLevel="0" collapsed="false">
      <c r="A4" s="4" t="s">
        <v>188</v>
      </c>
      <c r="B4" s="4" t="s">
        <v>189</v>
      </c>
      <c r="C4" s="4" t="s">
        <v>190</v>
      </c>
      <c r="D4" s="4" t="s">
        <v>191</v>
      </c>
      <c r="E4" s="4" t="s">
        <v>150</v>
      </c>
      <c r="F4" s="23" t="str">
        <f aca="false">IFERROR(INDEX(Companies!$B$2:$B$500,MATCH(E4,Companies!$A$2:$A$500,0)),"ID not found")</f>
        <v>Brightpath Logistics</v>
      </c>
      <c r="G4" s="4" t="s">
        <v>192</v>
      </c>
      <c r="H4" s="4" t="s">
        <v>193</v>
      </c>
      <c r="I4" s="4" t="s">
        <v>82</v>
      </c>
      <c r="J4" s="4" t="s">
        <v>84</v>
      </c>
      <c r="K4" s="4" t="s">
        <v>81</v>
      </c>
      <c r="L4" s="4" t="s">
        <v>147</v>
      </c>
      <c r="M4" s="21" t="n">
        <v>46211</v>
      </c>
      <c r="N4" s="4" t="s">
        <v>156</v>
      </c>
      <c r="O4" s="21" t="n">
        <v>46218</v>
      </c>
      <c r="P4" s="22" t="n">
        <f aca="true">IF(M4="","",TODAY()-M4)</f>
        <v>17</v>
      </c>
      <c r="Q4" s="22" t="str">
        <f aca="true">IF(AND(O4&lt;&gt;"",O4&lt;TODAY(),L4="Active"),"Overdue","")</f>
        <v>Overdue</v>
      </c>
      <c r="R4" s="4" t="s">
        <v>194</v>
      </c>
    </row>
    <row r="5" customFormat="false" ht="15" hidden="false" customHeight="false" outlineLevel="0" collapsed="false">
      <c r="A5" s="4" t="s">
        <v>195</v>
      </c>
      <c r="B5" s="4" t="s">
        <v>196</v>
      </c>
      <c r="C5" s="4" t="s">
        <v>197</v>
      </c>
      <c r="D5" s="4" t="s">
        <v>198</v>
      </c>
      <c r="E5" s="4" t="s">
        <v>158</v>
      </c>
      <c r="F5" s="23" t="str">
        <f aca="false">IFERROR(INDEX(Companies!$B$2:$B$500,MATCH(E5,Companies!$A$2:$A$500,0)),"ID not found")</f>
        <v>Harbor Lane Dental</v>
      </c>
      <c r="G5" s="4" t="s">
        <v>199</v>
      </c>
      <c r="H5" s="4" t="s">
        <v>200</v>
      </c>
      <c r="I5" s="4" t="s">
        <v>77</v>
      </c>
      <c r="J5" s="4" t="s">
        <v>84</v>
      </c>
      <c r="K5" s="4" t="s">
        <v>86</v>
      </c>
      <c r="L5" s="4" t="s">
        <v>147</v>
      </c>
      <c r="M5" s="21"/>
      <c r="N5" s="4" t="s">
        <v>164</v>
      </c>
      <c r="O5" s="21" t="n">
        <v>46238</v>
      </c>
      <c r="P5" s="22" t="str">
        <f aca="true">IF(M5="","",TODAY()-M5)</f>
        <v/>
      </c>
      <c r="Q5" s="22" t="str">
        <f aca="true">IF(AND(O5&lt;&gt;"",O5&lt;TODAY(),L5="Active"),"Overdue","")</f>
        <v/>
      </c>
      <c r="R5" s="4" t="s">
        <v>201</v>
      </c>
    </row>
  </sheetData>
  <conditionalFormatting sqref="A2:R500">
    <cfRule type="expression" priority="2" aboveAverage="0" equalAverage="0" bottom="0" percent="0" rank="0" text="" dxfId="6">
      <formula>$Q2="Overdue"</formula>
    </cfRule>
  </conditionalFormatting>
  <conditionalFormatting sqref="F2:F500">
    <cfRule type="expression" priority="3" aboveAverage="0" equalAverage="0" bottom="0" percent="0" rank="0" text="" dxfId="7">
      <formula>$F2="ID not found"</formula>
    </cfRule>
  </conditionalFormatting>
  <dataValidations count="4">
    <dataValidation allowBlank="true" error="Pick a value from the dropdown, or add it on the Settings sheet first." errorStyle="stop" errorTitle="Value not in the Settings list" operator="between" showDropDown="false" showErrorMessage="true" showInputMessage="false" sqref="I2:I500" type="list">
      <formula1>lstLifecycle</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J2:J500" type="list">
      <formula1>lstSources</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K2:K500" type="list">
      <formula1>lstOwners</formula1>
      <formula2>0</formula2>
    </dataValidation>
    <dataValidation allowBlank="true" errorStyle="stop" operator="between" showDropDown="false" showErrorMessage="true" showInputMessage="false" sqref="L2:L500" type="list">
      <formula1>"Active,Inactive,Do not contact"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1"/>
    <col collapsed="false" customWidth="true" hidden="false" outlineLevel="0" max="2" min="2" style="0" width="34"/>
    <col collapsed="false" customWidth="true" hidden="false" outlineLevel="0" max="3" min="3" style="0" width="12"/>
    <col collapsed="false" customWidth="true" hidden="false" outlineLevel="0" max="4" min="4" style="0" width="24"/>
    <col collapsed="false" customWidth="true" hidden="false" outlineLevel="0" max="5" min="5" style="0" width="12"/>
    <col collapsed="false" customWidth="true" hidden="false" outlineLevel="0" max="6" min="6" style="0" width="15"/>
    <col collapsed="false" customWidth="true" hidden="false" outlineLevel="0" max="7" min="7" style="0" width="12"/>
    <col collapsed="false" customWidth="true" hidden="false" outlineLevel="0" max="8" min="8" style="0" width="13"/>
    <col collapsed="false" customWidth="true" hidden="false" outlineLevel="0" max="9" min="9" style="0" width="15"/>
    <col collapsed="false" customWidth="true" hidden="false" outlineLevel="0" max="10" min="10" style="0" width="13"/>
    <col collapsed="false" customWidth="true" hidden="false" outlineLevel="0" max="11" min="11" style="0" width="15"/>
    <col collapsed="false" customWidth="true" hidden="false" outlineLevel="0" max="14" min="12" style="0" width="16"/>
    <col collapsed="false" customWidth="true" hidden="false" outlineLevel="0" max="15" min="15" style="0" width="11"/>
    <col collapsed="false" customWidth="true" hidden="false" outlineLevel="0" max="16" min="16" style="0" width="30"/>
    <col collapsed="false" customWidth="true" hidden="false" outlineLevel="0" max="17" min="17" style="0" width="16"/>
    <col collapsed="false" customWidth="true" hidden="false" outlineLevel="0" max="18" min="18" style="0" width="11"/>
    <col collapsed="false" customWidth="true" hidden="false" outlineLevel="0" max="19" min="19" style="0" width="13"/>
    <col collapsed="false" customWidth="true" hidden="false" outlineLevel="0" max="20" min="20" style="0" width="20"/>
  </cols>
  <sheetData>
    <row r="1" customFormat="false" ht="30" hidden="false" customHeight="true" outlineLevel="0" collapsed="false">
      <c r="A1" s="19" t="s">
        <v>202</v>
      </c>
      <c r="B1" s="19" t="s">
        <v>203</v>
      </c>
      <c r="C1" s="19" t="s">
        <v>127</v>
      </c>
      <c r="D1" s="19" t="s">
        <v>128</v>
      </c>
      <c r="E1" s="19" t="s">
        <v>166</v>
      </c>
      <c r="F1" s="19" t="s">
        <v>69</v>
      </c>
      <c r="G1" s="19" t="s">
        <v>70</v>
      </c>
      <c r="H1" s="19" t="s">
        <v>204</v>
      </c>
      <c r="I1" s="19" t="s">
        <v>205</v>
      </c>
      <c r="J1" s="19" t="s">
        <v>206</v>
      </c>
      <c r="K1" s="19" t="s">
        <v>207</v>
      </c>
      <c r="L1" s="19" t="s">
        <v>135</v>
      </c>
      <c r="M1" s="19" t="s">
        <v>138</v>
      </c>
      <c r="N1" s="19" t="s">
        <v>71</v>
      </c>
      <c r="O1" s="19" t="s">
        <v>133</v>
      </c>
      <c r="P1" s="19" t="s">
        <v>136</v>
      </c>
      <c r="Q1" s="19" t="s">
        <v>137</v>
      </c>
      <c r="R1" s="19" t="s">
        <v>139</v>
      </c>
      <c r="S1" s="19" t="s">
        <v>208</v>
      </c>
      <c r="T1" s="19" t="s">
        <v>209</v>
      </c>
    </row>
    <row r="2" customFormat="false" ht="15" hidden="false" customHeight="false" outlineLevel="0" collapsed="false">
      <c r="A2" s="4" t="s">
        <v>210</v>
      </c>
      <c r="B2" s="4" t="s">
        <v>211</v>
      </c>
      <c r="C2" s="4" t="s">
        <v>141</v>
      </c>
      <c r="D2" s="23" t="str">
        <f aca="false">IFERROR(INDEX(Companies!$B$2:$B$500,MATCH(C2,Companies!$A$2:$A$500,0)),"ID not found")</f>
        <v>Northstar Analytics</v>
      </c>
      <c r="E2" s="4" t="s">
        <v>173</v>
      </c>
      <c r="F2" s="4" t="s">
        <v>90</v>
      </c>
      <c r="G2" s="24" t="n">
        <f aca="false">IFERROR(INDEX(Settings!$D$7:$D$13,MATCH(F2,Settings!$C$7:$C$13,0)),"")</f>
        <v>0.6</v>
      </c>
      <c r="H2" s="20" t="n">
        <v>12000</v>
      </c>
      <c r="I2" s="25" t="n">
        <f aca="false">IF(OR(H2="",G2=""),"",H2*G2)</f>
        <v>7200</v>
      </c>
      <c r="J2" s="21" t="n">
        <v>46191</v>
      </c>
      <c r="K2" s="21" t="n">
        <v>46249</v>
      </c>
      <c r="L2" s="21" t="n">
        <v>46224</v>
      </c>
      <c r="M2" s="22" t="n">
        <f aca="true">IF(L2="","",TODAY()-L2)</f>
        <v>4</v>
      </c>
      <c r="N2" s="4" t="s">
        <v>76</v>
      </c>
      <c r="O2" s="4" t="s">
        <v>78</v>
      </c>
      <c r="P2" s="4" t="s">
        <v>148</v>
      </c>
      <c r="Q2" s="21" t="n">
        <v>46231</v>
      </c>
      <c r="R2" s="22" t="str">
        <f aca="true">IF(AND(Q2&lt;&gt;"",Q2&lt;TODAY(),O2="Open"),"Overdue","")</f>
        <v/>
      </c>
      <c r="S2" s="21"/>
      <c r="T2" s="4"/>
    </row>
    <row r="3" customFormat="false" ht="15" hidden="false" customHeight="false" outlineLevel="0" collapsed="false">
      <c r="A3" s="4" t="s">
        <v>212</v>
      </c>
      <c r="B3" s="4" t="s">
        <v>213</v>
      </c>
      <c r="C3" s="4" t="s">
        <v>141</v>
      </c>
      <c r="D3" s="23" t="str">
        <f aca="false">IFERROR(INDEX(Companies!$B$2:$B$500,MATCH(C3,Companies!$A$2:$A$500,0)),"ID not found")</f>
        <v>Northstar Analytics</v>
      </c>
      <c r="E3" s="4" t="s">
        <v>180</v>
      </c>
      <c r="F3" s="4" t="s">
        <v>80</v>
      </c>
      <c r="G3" s="24" t="n">
        <f aca="false">IFERROR(INDEX(Settings!$D$7:$D$13,MATCH(F3,Settings!$C$7:$C$13,0)),"")</f>
        <v>0.25</v>
      </c>
      <c r="H3" s="20" t="n">
        <v>4000</v>
      </c>
      <c r="I3" s="25" t="n">
        <f aca="false">IF(OR(H3="",G3=""),"",H3*G3)</f>
        <v>1000</v>
      </c>
      <c r="J3" s="21" t="n">
        <v>46213</v>
      </c>
      <c r="K3" s="21" t="n">
        <v>46295</v>
      </c>
      <c r="L3" s="21" t="n">
        <v>46217</v>
      </c>
      <c r="M3" s="22" t="n">
        <f aca="true">IF(L3="","",TODAY()-L3)</f>
        <v>11</v>
      </c>
      <c r="N3" s="4" t="s">
        <v>76</v>
      </c>
      <c r="O3" s="4" t="s">
        <v>78</v>
      </c>
      <c r="P3" s="4" t="s">
        <v>186</v>
      </c>
      <c r="Q3" s="21" t="n">
        <v>46233</v>
      </c>
      <c r="R3" s="22" t="str">
        <f aca="true">IF(AND(Q3&lt;&gt;"",Q3&lt;TODAY(),O3="Open"),"Overdue","")</f>
        <v/>
      </c>
      <c r="S3" s="21"/>
      <c r="T3" s="4"/>
    </row>
    <row r="4" customFormat="false" ht="15" hidden="false" customHeight="false" outlineLevel="0" collapsed="false">
      <c r="A4" s="4" t="s">
        <v>214</v>
      </c>
      <c r="B4" s="4" t="s">
        <v>215</v>
      </c>
      <c r="C4" s="4" t="s">
        <v>150</v>
      </c>
      <c r="D4" s="23" t="str">
        <f aca="false">IFERROR(INDEX(Companies!$B$2:$B$500,MATCH(C4,Companies!$A$2:$A$500,0)),"ID not found")</f>
        <v>Brightpath Logistics</v>
      </c>
      <c r="E4" s="4" t="s">
        <v>188</v>
      </c>
      <c r="F4" s="4" t="s">
        <v>85</v>
      </c>
      <c r="G4" s="24" t="n">
        <f aca="false">IFERROR(INDEX(Settings!$D$7:$D$13,MATCH(F4,Settings!$C$7:$C$13,0)),"")</f>
        <v>0.4</v>
      </c>
      <c r="H4" s="20" t="n">
        <v>4500</v>
      </c>
      <c r="I4" s="25" t="n">
        <f aca="false">IF(OR(H4="",G4=""),"",H4*G4)</f>
        <v>1800</v>
      </c>
      <c r="J4" s="21" t="n">
        <v>46175</v>
      </c>
      <c r="K4" s="21" t="n">
        <v>46263</v>
      </c>
      <c r="L4" s="21" t="n">
        <v>46211</v>
      </c>
      <c r="M4" s="22" t="n">
        <f aca="true">IF(L4="","",TODAY()-L4)</f>
        <v>17</v>
      </c>
      <c r="N4" s="4" t="s">
        <v>81</v>
      </c>
      <c r="O4" s="4" t="s">
        <v>78</v>
      </c>
      <c r="P4" s="4" t="s">
        <v>156</v>
      </c>
      <c r="Q4" s="21" t="n">
        <v>46218</v>
      </c>
      <c r="R4" s="22" t="str">
        <f aca="true">IF(AND(Q4&lt;&gt;"",Q4&lt;TODAY(),O4="Open"),"Overdue","")</f>
        <v>Overdue</v>
      </c>
      <c r="S4" s="21"/>
      <c r="T4" s="4"/>
    </row>
    <row r="5" customFormat="false" ht="15" hidden="false" customHeight="false" outlineLevel="0" collapsed="false">
      <c r="A5" s="4" t="s">
        <v>216</v>
      </c>
      <c r="B5" s="4" t="s">
        <v>217</v>
      </c>
      <c r="C5" s="4" t="s">
        <v>158</v>
      </c>
      <c r="D5" s="23" t="str">
        <f aca="false">IFERROR(INDEX(Companies!$B$2:$B$500,MATCH(C5,Companies!$A$2:$A$500,0)),"ID not found")</f>
        <v>Harbor Lane Dental</v>
      </c>
      <c r="E5" s="4" t="s">
        <v>195</v>
      </c>
      <c r="F5" s="4" t="s">
        <v>75</v>
      </c>
      <c r="G5" s="24" t="n">
        <f aca="false">IFERROR(INDEX(Settings!$D$7:$D$13,MATCH(F5,Settings!$C$7:$C$13,0)),"")</f>
        <v>0.1</v>
      </c>
      <c r="H5" s="20" t="n">
        <v>2500</v>
      </c>
      <c r="I5" s="25" t="n">
        <f aca="false">IF(OR(H5="",G5=""),"",H5*G5)</f>
        <v>250</v>
      </c>
      <c r="J5" s="21" t="n">
        <v>46225</v>
      </c>
      <c r="K5" s="21" t="n">
        <v>46310</v>
      </c>
      <c r="L5" s="21"/>
      <c r="M5" s="22" t="str">
        <f aca="true">IF(L5="","",TODAY()-L5)</f>
        <v/>
      </c>
      <c r="N5" s="4" t="s">
        <v>86</v>
      </c>
      <c r="O5" s="4" t="s">
        <v>78</v>
      </c>
      <c r="P5" s="4" t="s">
        <v>164</v>
      </c>
      <c r="Q5" s="21" t="n">
        <v>46238</v>
      </c>
      <c r="R5" s="22" t="str">
        <f aca="true">IF(AND(Q5&lt;&gt;"",Q5&lt;TODAY(),O5="Open"),"Overdue","")</f>
        <v/>
      </c>
      <c r="S5" s="21"/>
      <c r="T5" s="4"/>
    </row>
    <row r="6" customFormat="false" ht="15" hidden="false" customHeight="false" outlineLevel="0" collapsed="false">
      <c r="A6" s="4" t="s">
        <v>218</v>
      </c>
      <c r="B6" s="4" t="s">
        <v>219</v>
      </c>
      <c r="C6" s="4" t="s">
        <v>150</v>
      </c>
      <c r="D6" s="23" t="str">
        <f aca="false">IFERROR(INDEX(Companies!$B$2:$B$500,MATCH(C6,Companies!$A$2:$A$500,0)),"ID not found")</f>
        <v>Brightpath Logistics</v>
      </c>
      <c r="E6" s="4" t="s">
        <v>188</v>
      </c>
      <c r="F6" s="4" t="s">
        <v>88</v>
      </c>
      <c r="G6" s="24" t="n">
        <f aca="false">IFERROR(INDEX(Settings!$D$7:$D$13,MATCH(F6,Settings!$C$7:$C$13,0)),"")</f>
        <v>0</v>
      </c>
      <c r="H6" s="20" t="n">
        <v>6000</v>
      </c>
      <c r="I6" s="25" t="n">
        <f aca="false">IF(OR(H6="",G6=""),"",H6*G6)</f>
        <v>0</v>
      </c>
      <c r="J6" s="21" t="n">
        <v>46126</v>
      </c>
      <c r="K6" s="21" t="n">
        <v>46203</v>
      </c>
      <c r="L6" s="21" t="n">
        <v>46200</v>
      </c>
      <c r="M6" s="22" t="n">
        <f aca="true">IF(L6="","",TODAY()-L6)</f>
        <v>28</v>
      </c>
      <c r="N6" s="4" t="s">
        <v>81</v>
      </c>
      <c r="O6" s="4" t="s">
        <v>88</v>
      </c>
      <c r="P6" s="4"/>
      <c r="Q6" s="21"/>
      <c r="R6" s="22" t="str">
        <f aca="true">IF(AND(Q6&lt;&gt;"",Q6&lt;TODAY(),O6="Open"),"Overdue","")</f>
        <v/>
      </c>
      <c r="S6" s="21" t="n">
        <v>46203</v>
      </c>
      <c r="T6" s="4" t="s">
        <v>122</v>
      </c>
    </row>
  </sheetData>
  <conditionalFormatting sqref="A2:T500">
    <cfRule type="expression" priority="2" aboveAverage="0" equalAverage="0" bottom="0" percent="0" rank="0" text="" dxfId="6">
      <formula>$R2="Overdue"</formula>
    </cfRule>
  </conditionalFormatting>
  <conditionalFormatting sqref="D2:D500">
    <cfRule type="expression" priority="3" aboveAverage="0" equalAverage="0" bottom="0" percent="0" rank="0" text="" dxfId="7">
      <formula>$D2="ID not found"</formula>
    </cfRule>
  </conditionalFormatting>
  <dataValidations count="4">
    <dataValidation allowBlank="true" error="Pick a value from the dropdown, or add it on the Settings sheet first." errorStyle="stop" errorTitle="Value not in the Settings list" operator="between" showDropDown="false" showErrorMessage="true" showInputMessage="false" sqref="F2:F500" type="list">
      <formula1>lstStages</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N2:N500" type="list">
      <formula1>lstOwners</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O2:O500" type="list">
      <formula1>lstDealStatus</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T2:T500" type="list">
      <formula1>lstLossReason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tableParts>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7" min="1" style="0" width="12"/>
    <col collapsed="false" customWidth="true" hidden="false" outlineLevel="0" max="8" min="8" style="0" width="30"/>
    <col collapsed="false" customWidth="true" hidden="false" outlineLevel="0" max="9" min="9" style="0" width="44"/>
    <col collapsed="false" customWidth="true" hidden="false" outlineLevel="0" max="10" min="10" style="0" width="22"/>
    <col collapsed="false" customWidth="true" hidden="false" outlineLevel="0" max="11" min="11" style="0" width="30"/>
    <col collapsed="false" customWidth="true" hidden="false" outlineLevel="0" max="13" min="12" style="0" width="16"/>
  </cols>
  <sheetData>
    <row r="1" customFormat="false" ht="30" hidden="false" customHeight="true" outlineLevel="0" collapsed="false">
      <c r="A1" s="19" t="s">
        <v>220</v>
      </c>
      <c r="B1" s="19" t="s">
        <v>221</v>
      </c>
      <c r="C1" s="19" t="s">
        <v>166</v>
      </c>
      <c r="D1" s="19" t="s">
        <v>127</v>
      </c>
      <c r="E1" s="19" t="s">
        <v>202</v>
      </c>
      <c r="F1" s="19" t="s">
        <v>222</v>
      </c>
      <c r="G1" s="19" t="s">
        <v>106</v>
      </c>
      <c r="H1" s="19" t="s">
        <v>223</v>
      </c>
      <c r="I1" s="19" t="s">
        <v>224</v>
      </c>
      <c r="J1" s="19" t="s">
        <v>225</v>
      </c>
      <c r="K1" s="19" t="s">
        <v>226</v>
      </c>
      <c r="L1" s="19" t="s">
        <v>137</v>
      </c>
      <c r="M1" s="19" t="s">
        <v>71</v>
      </c>
    </row>
    <row r="2" customFormat="false" ht="23.85" hidden="false" customHeight="false" outlineLevel="0" collapsed="false">
      <c r="A2" s="4" t="s">
        <v>227</v>
      </c>
      <c r="B2" s="21" t="n">
        <v>46191</v>
      </c>
      <c r="C2" s="4" t="s">
        <v>173</v>
      </c>
      <c r="D2" s="4" t="s">
        <v>141</v>
      </c>
      <c r="E2" s="4" t="s">
        <v>210</v>
      </c>
      <c r="F2" s="4" t="s">
        <v>109</v>
      </c>
      <c r="G2" s="4" t="s">
        <v>110</v>
      </c>
      <c r="H2" s="4" t="s">
        <v>228</v>
      </c>
      <c r="I2" s="26" t="s">
        <v>229</v>
      </c>
      <c r="J2" s="4" t="s">
        <v>230</v>
      </c>
      <c r="K2" s="4" t="s">
        <v>231</v>
      </c>
      <c r="L2" s="21" t="n">
        <v>46193</v>
      </c>
      <c r="M2" s="4" t="s">
        <v>76</v>
      </c>
    </row>
    <row r="3" customFormat="false" ht="23.85" hidden="false" customHeight="false" outlineLevel="0" collapsed="false">
      <c r="A3" s="4" t="s">
        <v>232</v>
      </c>
      <c r="B3" s="21" t="n">
        <v>46198</v>
      </c>
      <c r="C3" s="4" t="s">
        <v>173</v>
      </c>
      <c r="D3" s="4" t="s">
        <v>141</v>
      </c>
      <c r="E3" s="4" t="s">
        <v>210</v>
      </c>
      <c r="F3" s="4" t="s">
        <v>118</v>
      </c>
      <c r="G3" s="4" t="s">
        <v>115</v>
      </c>
      <c r="H3" s="4" t="s">
        <v>233</v>
      </c>
      <c r="I3" s="26" t="s">
        <v>234</v>
      </c>
      <c r="J3" s="4" t="s">
        <v>235</v>
      </c>
      <c r="K3" s="4" t="s">
        <v>236</v>
      </c>
      <c r="L3" s="21" t="n">
        <v>46205</v>
      </c>
      <c r="M3" s="4" t="s">
        <v>76</v>
      </c>
    </row>
    <row r="4" customFormat="false" ht="23.85" hidden="false" customHeight="false" outlineLevel="0" collapsed="false">
      <c r="A4" s="4" t="s">
        <v>237</v>
      </c>
      <c r="B4" s="21" t="n">
        <v>46217</v>
      </c>
      <c r="C4" s="4" t="s">
        <v>180</v>
      </c>
      <c r="D4" s="4" t="s">
        <v>141</v>
      </c>
      <c r="E4" s="4" t="s">
        <v>212</v>
      </c>
      <c r="F4" s="4" t="s">
        <v>114</v>
      </c>
      <c r="G4" s="4" t="s">
        <v>115</v>
      </c>
      <c r="H4" s="4" t="s">
        <v>238</v>
      </c>
      <c r="I4" s="26" t="s">
        <v>239</v>
      </c>
      <c r="J4" s="4" t="s">
        <v>240</v>
      </c>
      <c r="K4" s="4" t="s">
        <v>186</v>
      </c>
      <c r="L4" s="21" t="n">
        <v>46233</v>
      </c>
      <c r="M4" s="4" t="s">
        <v>76</v>
      </c>
    </row>
    <row r="5" customFormat="false" ht="23.85" hidden="false" customHeight="false" outlineLevel="0" collapsed="false">
      <c r="A5" s="4" t="s">
        <v>241</v>
      </c>
      <c r="B5" s="21" t="n">
        <v>46224</v>
      </c>
      <c r="C5" s="4" t="s">
        <v>173</v>
      </c>
      <c r="D5" s="4" t="s">
        <v>141</v>
      </c>
      <c r="E5" s="4" t="s">
        <v>210</v>
      </c>
      <c r="F5" s="4" t="s">
        <v>114</v>
      </c>
      <c r="G5" s="4" t="s">
        <v>110</v>
      </c>
      <c r="H5" s="4" t="s">
        <v>242</v>
      </c>
      <c r="I5" s="26" t="s">
        <v>243</v>
      </c>
      <c r="J5" s="4" t="s">
        <v>244</v>
      </c>
      <c r="K5" s="4" t="s">
        <v>148</v>
      </c>
      <c r="L5" s="21" t="n">
        <v>46231</v>
      </c>
      <c r="M5" s="4" t="s">
        <v>76</v>
      </c>
    </row>
    <row r="6" customFormat="false" ht="15" hidden="false" customHeight="false" outlineLevel="0" collapsed="false">
      <c r="A6" s="4" t="s">
        <v>245</v>
      </c>
      <c r="B6" s="21" t="n">
        <v>46211</v>
      </c>
      <c r="C6" s="4" t="s">
        <v>188</v>
      </c>
      <c r="D6" s="4" t="s">
        <v>150</v>
      </c>
      <c r="E6" s="4" t="s">
        <v>214</v>
      </c>
      <c r="F6" s="4" t="s">
        <v>109</v>
      </c>
      <c r="G6" s="4" t="s">
        <v>115</v>
      </c>
      <c r="H6" s="4" t="s">
        <v>246</v>
      </c>
      <c r="I6" s="26" t="s">
        <v>247</v>
      </c>
      <c r="J6" s="4" t="s">
        <v>248</v>
      </c>
      <c r="K6" s="4" t="s">
        <v>156</v>
      </c>
      <c r="L6" s="21" t="n">
        <v>46218</v>
      </c>
      <c r="M6" s="4" t="s">
        <v>81</v>
      </c>
    </row>
    <row r="7" customFormat="false" ht="15" hidden="false" customHeight="false" outlineLevel="0" collapsed="false">
      <c r="A7" s="4" t="s">
        <v>249</v>
      </c>
      <c r="B7" s="21" t="n">
        <v>46200</v>
      </c>
      <c r="C7" s="4" t="s">
        <v>188</v>
      </c>
      <c r="D7" s="4" t="s">
        <v>150</v>
      </c>
      <c r="E7" s="4" t="s">
        <v>218</v>
      </c>
      <c r="F7" s="4" t="s">
        <v>114</v>
      </c>
      <c r="G7" s="4" t="s">
        <v>110</v>
      </c>
      <c r="H7" s="4" t="s">
        <v>250</v>
      </c>
      <c r="I7" s="26" t="s">
        <v>251</v>
      </c>
      <c r="J7" s="4" t="s">
        <v>88</v>
      </c>
      <c r="K7" s="4"/>
      <c r="L7" s="21"/>
      <c r="M7" s="4" t="s">
        <v>81</v>
      </c>
    </row>
  </sheetData>
  <dataValidations count="3">
    <dataValidation allowBlank="true" error="Pick a value from the dropdown, or add it on the Settings sheet first." errorStyle="stop" errorTitle="Value not in the Settings list" operator="between" showDropDown="false" showErrorMessage="true" showInputMessage="false" sqref="F2:F500" type="list">
      <formula1>lstActivityType</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G2:G500" type="list">
      <formula1>lstDirection</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M2:M500" type="list">
      <formula1>lstOwners</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3"/>
    <col collapsed="false" customWidth="true" hidden="false" outlineLevel="0" max="3" min="3" style="0" width="34"/>
    <col collapsed="false" customWidth="true" hidden="false" outlineLevel="0" max="4" min="4" style="0" width="12"/>
    <col collapsed="false" customWidth="true" hidden="false" outlineLevel="0" max="5" min="5" style="0" width="15"/>
    <col collapsed="false" customWidth="true" hidden="false" outlineLevel="0" max="8" min="6" style="0" width="13"/>
    <col collapsed="false" customWidth="true" hidden="false" outlineLevel="0" max="9" min="9" style="0" width="24"/>
    <col collapsed="false" customWidth="true" hidden="false" outlineLevel="0" max="10" min="10" style="0" width="16"/>
    <col collapsed="false" customWidth="true" hidden="false" outlineLevel="0" max="11" min="11" style="0" width="40"/>
    <col collapsed="false" customWidth="true" hidden="false" outlineLevel="0" max="12" min="12" style="0" width="16"/>
  </cols>
  <sheetData>
    <row r="1" customFormat="false" ht="30" hidden="false" customHeight="true" outlineLevel="0" collapsed="false">
      <c r="A1" s="19" t="s">
        <v>252</v>
      </c>
      <c r="B1" s="19" t="s">
        <v>253</v>
      </c>
      <c r="C1" s="19" t="s">
        <v>254</v>
      </c>
      <c r="D1" s="19" t="s">
        <v>127</v>
      </c>
      <c r="E1" s="19" t="s">
        <v>255</v>
      </c>
      <c r="F1" s="19" t="s">
        <v>204</v>
      </c>
      <c r="G1" s="19" t="s">
        <v>208</v>
      </c>
      <c r="H1" s="19" t="s">
        <v>256</v>
      </c>
      <c r="I1" s="19" t="s">
        <v>257</v>
      </c>
      <c r="J1" s="19" t="s">
        <v>71</v>
      </c>
      <c r="K1" s="19" t="s">
        <v>258</v>
      </c>
      <c r="L1" s="19" t="s">
        <v>259</v>
      </c>
    </row>
    <row r="2" customFormat="false" ht="15" hidden="false" customHeight="false" outlineLevel="0" collapsed="false">
      <c r="A2" s="4" t="s">
        <v>120</v>
      </c>
      <c r="B2" s="4" t="s">
        <v>218</v>
      </c>
      <c r="C2" s="4" t="s">
        <v>219</v>
      </c>
      <c r="D2" s="4" t="s">
        <v>150</v>
      </c>
      <c r="E2" s="4" t="s">
        <v>88</v>
      </c>
      <c r="F2" s="20" t="n">
        <v>6000</v>
      </c>
      <c r="G2" s="21" t="n">
        <v>46203</v>
      </c>
      <c r="H2" s="21" t="n">
        <v>46204</v>
      </c>
      <c r="I2" s="4" t="s">
        <v>260</v>
      </c>
      <c r="J2" s="4" t="s">
        <v>81</v>
      </c>
      <c r="K2" s="4" t="s">
        <v>261</v>
      </c>
      <c r="L2" s="4" t="s">
        <v>262</v>
      </c>
    </row>
    <row r="3" customFormat="false" ht="15" hidden="false" customHeight="false" outlineLevel="0" collapsed="false">
      <c r="A3" s="4" t="s">
        <v>117</v>
      </c>
      <c r="B3" s="4" t="s">
        <v>263</v>
      </c>
      <c r="C3" s="4" t="s">
        <v>264</v>
      </c>
      <c r="D3" s="4" t="s">
        <v>150</v>
      </c>
      <c r="E3" s="4" t="s">
        <v>265</v>
      </c>
      <c r="F3" s="20"/>
      <c r="G3" s="21"/>
      <c r="H3" s="21" t="n">
        <v>46154</v>
      </c>
      <c r="I3" s="4" t="s">
        <v>266</v>
      </c>
      <c r="J3" s="4" t="s">
        <v>81</v>
      </c>
      <c r="K3" s="4" t="s">
        <v>267</v>
      </c>
      <c r="L3" s="4" t="s">
        <v>262</v>
      </c>
    </row>
    <row r="6" customFormat="false" ht="15" hidden="false" customHeight="false" outlineLevel="0" collapsed="false">
      <c r="A6" s="13" t="s">
        <v>268</v>
      </c>
    </row>
  </sheetData>
  <dataValidations count="3">
    <dataValidation allowBlank="true" error="Pick a value from the dropdown, or add it on the Settings sheet first." errorStyle="stop" errorTitle="Value not in the Settings list" operator="between" showDropDown="false" showErrorMessage="true" showInputMessage="false" sqref="A2:A500" type="list">
      <formula1>lstRecordType</formula1>
      <formula2>0</formula2>
    </dataValidation>
    <dataValidation allowBlank="true" error="Pick a value from the dropdown, or add it on the Settings sheet first." errorStyle="stop" errorTitle="Value not in the Settings list" operator="between" showDropDown="false" showErrorMessage="true" showInputMessage="false" sqref="J2:J500" type="list">
      <formula1>lstOwners</formula1>
      <formula2>0</formula2>
    </dataValidation>
    <dataValidation allowBlank="true" errorStyle="stop" operator="between" showDropDown="false" showErrorMessage="true" showInputMessage="false" sqref="L2:L500"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4" min="3" style="0" width="16"/>
    <col collapsed="false" customWidth="true" hidden="false" outlineLevel="0" max="5" min="5" style="0" width="3"/>
    <col collapsed="false" customWidth="true" hidden="false" outlineLevel="0" max="6" min="6" style="0" width="22"/>
    <col collapsed="false" customWidth="true" hidden="false" outlineLevel="0" max="9" min="7" style="0" width="14"/>
    <col collapsed="false" customWidth="true" hidden="false" outlineLevel="0" max="10" min="10" style="0" width="3"/>
  </cols>
  <sheetData>
    <row r="2" customFormat="false" ht="19.7" hidden="false" customHeight="false" outlineLevel="0" collapsed="false">
      <c r="B2" s="1" t="s">
        <v>40</v>
      </c>
    </row>
    <row r="3" customFormat="false" ht="15" hidden="false" customHeight="false" outlineLevel="0" collapsed="false">
      <c r="B3" s="27" t="s">
        <v>269</v>
      </c>
      <c r="C3" s="27"/>
      <c r="D3" s="27"/>
      <c r="E3" s="27"/>
      <c r="F3" s="27"/>
      <c r="G3" s="27"/>
      <c r="H3" s="27"/>
    </row>
    <row r="4" customFormat="false" ht="15" hidden="false" customHeight="false" outlineLevel="0" collapsed="false">
      <c r="B4" s="27"/>
      <c r="C4" s="27"/>
      <c r="D4" s="27"/>
      <c r="E4" s="27"/>
      <c r="F4" s="27"/>
      <c r="G4" s="27"/>
      <c r="H4" s="27"/>
    </row>
    <row r="6" customFormat="false" ht="15" hidden="false" customHeight="false" outlineLevel="0" collapsed="false">
      <c r="B6" s="6" t="s">
        <v>270</v>
      </c>
      <c r="F6" s="6" t="s">
        <v>271</v>
      </c>
    </row>
    <row r="7" customFormat="false" ht="15" hidden="false" customHeight="false" outlineLevel="0" collapsed="false">
      <c r="B7" s="9" t="s">
        <v>272</v>
      </c>
      <c r="C7" s="28" t="n">
        <f aca="false">COUNTIF(Deals!$O$2:$O$500,"Open")</f>
        <v>4</v>
      </c>
      <c r="F7" s="14" t="s">
        <v>71</v>
      </c>
      <c r="G7" s="14" t="s">
        <v>36</v>
      </c>
      <c r="H7" s="14" t="s">
        <v>204</v>
      </c>
      <c r="I7" s="14" t="s">
        <v>139</v>
      </c>
    </row>
    <row r="8" customFormat="false" ht="15" hidden="false" customHeight="false" outlineLevel="0" collapsed="false">
      <c r="B8" s="9" t="s">
        <v>273</v>
      </c>
      <c r="C8" s="29" t="n">
        <f aca="false">SUMIF(Deals!$O$2:$O$500,"Open",Deals!$H$2:$H$500)</f>
        <v>23000</v>
      </c>
      <c r="F8" s="30" t="str">
        <f aca="false">Settings!$F$7</f>
        <v>Avery Morgan</v>
      </c>
      <c r="G8" s="28" t="n">
        <f aca="false">COUNTIFS(Deals!$N$2:$N$500,$F8,Deals!$O$2:$O$500,"Open")</f>
        <v>2</v>
      </c>
      <c r="H8" s="29" t="n">
        <f aca="false">SUMIFS(Deals!$H$2:$H$500,Deals!$N$2:$N$500,$F8,Deals!$O$2:$O$500,"Open")</f>
        <v>16000</v>
      </c>
      <c r="I8" s="28" t="n">
        <f aca="false">COUNTIFS(Deals!$N$2:$N$500,$F8,Deals!$R$2:$R$500,"Overdue")</f>
        <v>0</v>
      </c>
    </row>
    <row r="9" customFormat="false" ht="15" hidden="false" customHeight="false" outlineLevel="0" collapsed="false">
      <c r="B9" s="9" t="s">
        <v>274</v>
      </c>
      <c r="C9" s="31" t="n">
        <f aca="false">SUMIF(Deals!$O$2:$O$500,"Open",Deals!$I$2:$I$500)</f>
        <v>10250</v>
      </c>
      <c r="F9" s="30" t="str">
        <f aca="false">Settings!$F$8</f>
        <v>Jordan Lee</v>
      </c>
      <c r="G9" s="28" t="n">
        <f aca="false">COUNTIFS(Deals!$N$2:$N$500,$F9,Deals!$O$2:$O$500,"Open")</f>
        <v>1</v>
      </c>
      <c r="H9" s="29" t="n">
        <f aca="false">SUMIFS(Deals!$H$2:$H$500,Deals!$N$2:$N$500,$F9,Deals!$O$2:$O$500,"Open")</f>
        <v>4500</v>
      </c>
      <c r="I9" s="28" t="n">
        <f aca="false">COUNTIFS(Deals!$N$2:$N$500,$F9,Deals!$R$2:$R$500,"Overdue")</f>
        <v>1</v>
      </c>
    </row>
    <row r="10" customFormat="false" ht="15" hidden="false" customHeight="false" outlineLevel="0" collapsed="false">
      <c r="B10" s="9" t="s">
        <v>275</v>
      </c>
      <c r="C10" s="29" t="n">
        <f aca="false">IFERROR(SUMIF(Deals!$O$2:$O$500,"Open",Deals!$H$2:$H$500)/COUNTIF(Deals!$O$2:$O$500,"Open"),0)</f>
        <v>5750</v>
      </c>
      <c r="F10" s="30" t="str">
        <f aca="false">Settings!$F$9</f>
        <v>Sam Ruiz</v>
      </c>
      <c r="G10" s="28" t="n">
        <f aca="false">COUNTIFS(Deals!$N$2:$N$500,$F10,Deals!$O$2:$O$500,"Open")</f>
        <v>1</v>
      </c>
      <c r="H10" s="29" t="n">
        <f aca="false">SUMIFS(Deals!$H$2:$H$500,Deals!$N$2:$N$500,$F10,Deals!$O$2:$O$500,"Open")</f>
        <v>2500</v>
      </c>
      <c r="I10" s="28" t="n">
        <f aca="false">COUNTIFS(Deals!$N$2:$N$500,$F10,Deals!$R$2:$R$500,"Overdue")</f>
        <v>0</v>
      </c>
    </row>
    <row r="11" customFormat="false" ht="15" hidden="false" customHeight="false" outlineLevel="0" collapsed="false">
      <c r="B11" s="9" t="s">
        <v>276</v>
      </c>
      <c r="C11" s="29" t="n">
        <f aca="false">SUMIF(Deals!$O$2:$O$500,"Won",Deals!$H$2:$H$500)</f>
        <v>0</v>
      </c>
    </row>
    <row r="12" customFormat="false" ht="15" hidden="false" customHeight="false" outlineLevel="0" collapsed="false">
      <c r="B12" s="9" t="s">
        <v>277</v>
      </c>
      <c r="C12" s="29" t="n">
        <f aca="false">SUMIF(Deals!$O$2:$O$500,"Lost",Deals!$H$2:$H$500)</f>
        <v>6000</v>
      </c>
    </row>
    <row r="13" customFormat="false" ht="15" hidden="false" customHeight="false" outlineLevel="0" collapsed="false">
      <c r="B13" s="18" t="s">
        <v>278</v>
      </c>
      <c r="C13" s="18"/>
      <c r="D13" s="18"/>
      <c r="F13" s="6" t="s">
        <v>279</v>
      </c>
    </row>
    <row r="14" customFormat="false" ht="15" hidden="false" customHeight="false" outlineLevel="0" collapsed="false">
      <c r="B14" s="18"/>
      <c r="C14" s="18"/>
      <c r="D14" s="18"/>
      <c r="F14" s="18" t="s">
        <v>280</v>
      </c>
      <c r="G14" s="18"/>
      <c r="H14" s="18"/>
      <c r="I14" s="18"/>
    </row>
    <row r="15" customFormat="false" ht="15" hidden="false" customHeight="false" outlineLevel="0" collapsed="false">
      <c r="F15" s="18"/>
      <c r="G15" s="18"/>
      <c r="H15" s="18"/>
      <c r="I15" s="18"/>
    </row>
    <row r="16" customFormat="false" ht="15" hidden="false" customHeight="false" outlineLevel="0" collapsed="false">
      <c r="B16" s="6" t="s">
        <v>281</v>
      </c>
      <c r="F16" s="14" t="s">
        <v>282</v>
      </c>
      <c r="G16" s="14" t="s">
        <v>283</v>
      </c>
    </row>
    <row r="17" customFormat="false" ht="15" hidden="false" customHeight="false" outlineLevel="0" collapsed="false">
      <c r="B17" s="9" t="s">
        <v>284</v>
      </c>
      <c r="C17" s="28" t="n">
        <f aca="false">COUNTIF(Deals!$R$2:$R$500,"Overdue")</f>
        <v>1</v>
      </c>
      <c r="F17" s="32" t="s">
        <v>285</v>
      </c>
      <c r="G17" s="28" t="n">
        <f aca="false">COUNTIFS(Deals!$O$2:$O$500,"Open",Deals!$P$2:$P$500,"")</f>
        <v>0</v>
      </c>
    </row>
    <row r="18" customFormat="false" ht="15" hidden="false" customHeight="false" outlineLevel="0" collapsed="false">
      <c r="B18" s="9" t="s">
        <v>286</v>
      </c>
      <c r="C18" s="28" t="n">
        <f aca="true">COUNTIFS(Deals!$O$2:$O$500,"Open",Deals!$Q$2:$Q$500,"&gt;="&amp;TODAY(),Deals!$Q$2:$Q$500,"&lt;="&amp;TODAY()+7)</f>
        <v>2</v>
      </c>
      <c r="F18" s="32" t="s">
        <v>287</v>
      </c>
      <c r="G18" s="28" t="n">
        <f aca="false">COUNTIFS(Deals!$O$2:$O$500,"Open",Deals!$Q$2:$Q$500,"")</f>
        <v>0</v>
      </c>
    </row>
    <row r="19" customFormat="false" ht="15" hidden="false" customHeight="false" outlineLevel="0" collapsed="false">
      <c r="B19" s="9" t="s">
        <v>288</v>
      </c>
      <c r="C19" s="28" t="n">
        <f aca="true">COUNTIFS(Deals!$O$2:$O$500,"Open",Deals!$K$2:$K$500,"&gt;="&amp;TODAY(),Deals!$K$2:$K$500,"&lt;="&amp;TODAY()+30)</f>
        <v>1</v>
      </c>
      <c r="F19" s="32" t="s">
        <v>289</v>
      </c>
      <c r="G19" s="28" t="n">
        <f aca="false">COUNTIFS(Deals!$O$2:$O$500,"Open",Deals!$N$2:$N$500,"")</f>
        <v>0</v>
      </c>
    </row>
    <row r="20" customFormat="false" ht="15" hidden="false" customHeight="false" outlineLevel="0" collapsed="false">
      <c r="B20" s="9" t="s">
        <v>290</v>
      </c>
      <c r="C20" s="28" t="n">
        <f aca="true">COUNTIFS(Interactions!$B$2:$B$500,"&gt;="&amp;TODAY()-30,Interactions!$B$2:$B$500,"&lt;="&amp;TODAY())</f>
        <v>5</v>
      </c>
      <c r="F20" s="32" t="s">
        <v>291</v>
      </c>
      <c r="G20" s="28" t="n">
        <f aca="false">COUNTIF(Deals!$D$2:$D$500,"ID not found")</f>
        <v>0</v>
      </c>
    </row>
    <row r="21" customFormat="false" ht="15" hidden="false" customHeight="false" outlineLevel="0" collapsed="false">
      <c r="F21" s="32" t="s">
        <v>292</v>
      </c>
      <c r="G21" s="28" t="n">
        <f aca="false">COUNTIF(Contacts!$F$2:$F$500,"ID not found")</f>
        <v>0</v>
      </c>
    </row>
    <row r="22" customFormat="false" ht="15" hidden="false" customHeight="false" outlineLevel="0" collapsed="false">
      <c r="B22" s="6" t="s">
        <v>293</v>
      </c>
      <c r="F22" s="32" t="s">
        <v>294</v>
      </c>
      <c r="G22" s="28" t="n">
        <f aca="false">COUNTIFS(Deals!$O$2:$O$500,"Lost",Deals!$T$2:$T$500,"")</f>
        <v>0</v>
      </c>
    </row>
    <row r="23" customFormat="false" ht="15" hidden="false" customHeight="false" outlineLevel="0" collapsed="false">
      <c r="B23" s="14" t="s">
        <v>69</v>
      </c>
      <c r="C23" s="14" t="s">
        <v>36</v>
      </c>
      <c r="D23" s="14" t="s">
        <v>204</v>
      </c>
      <c r="F23" s="32" t="s">
        <v>295</v>
      </c>
      <c r="G23" s="28" t="n">
        <f aca="false">SUMPRODUCT((Deals!$A$2:$A$500&lt;&gt;"")*(COUNTIF(Deals!$A$2:$A$500,Deals!$A$2:$A$500&amp;"")&gt;1))</f>
        <v>0</v>
      </c>
    </row>
    <row r="24" customFormat="false" ht="15" hidden="false" customHeight="false" outlineLevel="0" collapsed="false">
      <c r="B24" s="30" t="str">
        <f aca="false">Settings!$C$7</f>
        <v>New</v>
      </c>
      <c r="C24" s="28" t="n">
        <f aca="false">COUNTIFS(Deals!$F$2:$F$500,$B24,Deals!$O$2:$O$500,"Open")</f>
        <v>1</v>
      </c>
      <c r="D24" s="29" t="n">
        <f aca="false">SUMIFS(Deals!$H$2:$H$500,Deals!$F$2:$F$500,$B24,Deals!$O$2:$O$500,"Open")</f>
        <v>2500</v>
      </c>
      <c r="F24" s="32" t="s">
        <v>296</v>
      </c>
      <c r="G24" s="28" t="n">
        <f aca="false">SUMPRODUCT((Contacts!$A$2:$A$500&lt;&gt;"")*(COUNTIF(Contacts!$A$2:$A$500,Contacts!$A$2:$A$500&amp;"")&gt;1))</f>
        <v>0</v>
      </c>
    </row>
    <row r="25" customFormat="false" ht="15" hidden="false" customHeight="false" outlineLevel="0" collapsed="false">
      <c r="B25" s="30" t="str">
        <f aca="false">Settings!$C$8</f>
        <v>Qualified</v>
      </c>
      <c r="C25" s="28" t="n">
        <f aca="false">COUNTIFS(Deals!$F$2:$F$500,$B25,Deals!$O$2:$O$500,"Open")</f>
        <v>1</v>
      </c>
      <c r="D25" s="29" t="n">
        <f aca="false">SUMIFS(Deals!$H$2:$H$500,Deals!$F$2:$F$500,$B25,Deals!$O$2:$O$500,"Open")</f>
        <v>4000</v>
      </c>
      <c r="F25" s="32" t="s">
        <v>297</v>
      </c>
      <c r="G25" s="28" t="n">
        <f aca="false">SUMPRODUCT((Contacts!$G$2:$G$500&lt;&gt;"")*(COUNTIF(Contacts!$G$2:$G$500,Contacts!$G$2:$G$500&amp;"")&gt;1))</f>
        <v>0</v>
      </c>
    </row>
    <row r="26" customFormat="false" ht="15" hidden="false" customHeight="false" outlineLevel="0" collapsed="false">
      <c r="B26" s="30" t="str">
        <f aca="false">Settings!$C$9</f>
        <v>Discovery</v>
      </c>
      <c r="C26" s="28" t="n">
        <f aca="false">COUNTIFS(Deals!$F$2:$F$500,$B26,Deals!$O$2:$O$500,"Open")</f>
        <v>1</v>
      </c>
      <c r="D26" s="29" t="n">
        <f aca="false">SUMIFS(Deals!$H$2:$H$500,Deals!$F$2:$F$500,$B26,Deals!$O$2:$O$500,"Open")</f>
        <v>4500</v>
      </c>
    </row>
    <row r="27" customFormat="false" ht="15" hidden="false" customHeight="false" outlineLevel="0" collapsed="false">
      <c r="B27" s="30" t="str">
        <f aca="false">Settings!$C$10</f>
        <v>Proposal</v>
      </c>
      <c r="C27" s="28" t="n">
        <f aca="false">COUNTIFS(Deals!$F$2:$F$500,$B27,Deals!$O$2:$O$500,"Open")</f>
        <v>1</v>
      </c>
      <c r="D27" s="29" t="n">
        <f aca="false">SUMIFS(Deals!$H$2:$H$500,Deals!$F$2:$F$500,$B27,Deals!$O$2:$O$500,"Open")</f>
        <v>12000</v>
      </c>
    </row>
    <row r="28" customFormat="false" ht="15" hidden="false" customHeight="false" outlineLevel="0" collapsed="false">
      <c r="B28" s="30" t="str">
        <f aca="false">Settings!$C$11</f>
        <v>Negotiation</v>
      </c>
      <c r="C28" s="28" t="n">
        <f aca="false">COUNTIFS(Deals!$F$2:$F$500,$B28,Deals!$O$2:$O$500,"Open")</f>
        <v>0</v>
      </c>
      <c r="D28" s="29" t="n">
        <f aca="false">SUMIFS(Deals!$H$2:$H$500,Deals!$F$2:$F$500,$B28,Deals!$O$2:$O$500,"Open")</f>
        <v>0</v>
      </c>
    </row>
    <row r="29" customFormat="false" ht="15" hidden="false" customHeight="false" outlineLevel="0" collapsed="false">
      <c r="B29" s="30" t="str">
        <f aca="false">Settings!$C$12</f>
        <v>Won</v>
      </c>
      <c r="C29" s="28" t="n">
        <f aca="false">COUNTIFS(Deals!$F$2:$F$500,$B29,Deals!$O$2:$O$500,"Open")</f>
        <v>0</v>
      </c>
      <c r="D29" s="29" t="n">
        <f aca="false">SUMIFS(Deals!$H$2:$H$500,Deals!$F$2:$F$500,$B29,Deals!$O$2:$O$500,"Open")</f>
        <v>0</v>
      </c>
    </row>
    <row r="30" customFormat="false" ht="15" hidden="false" customHeight="false" outlineLevel="0" collapsed="false">
      <c r="B30" s="30" t="str">
        <f aca="false">Settings!$C$13</f>
        <v>Lost</v>
      </c>
      <c r="C30" s="28" t="n">
        <f aca="false">COUNTIFS(Deals!$F$2:$F$500,$B30,Deals!$O$2:$O$500,"Open")</f>
        <v>0</v>
      </c>
      <c r="D30" s="29" t="n">
        <f aca="false">SUMIFS(Deals!$H$2:$H$500,Deals!$F$2:$F$500,$B30,Deals!$O$2:$O$500,"Open")</f>
        <v>0</v>
      </c>
    </row>
    <row r="33" customFormat="false" ht="15" hidden="false" customHeight="false" outlineLevel="0" collapsed="false">
      <c r="B33" s="6" t="s">
        <v>298</v>
      </c>
    </row>
    <row r="34" customFormat="false" ht="15" hidden="false" customHeight="true" outlineLevel="0" collapsed="false">
      <c r="B34" s="12" t="s">
        <v>299</v>
      </c>
      <c r="C34" s="12"/>
      <c r="D34" s="12"/>
    </row>
    <row r="35" customFormat="false" ht="15" hidden="false" customHeight="false" outlineLevel="0" collapsed="false">
      <c r="B35" s="12"/>
      <c r="C35" s="12"/>
      <c r="D35" s="12"/>
    </row>
    <row r="36" customFormat="false" ht="15" hidden="false" customHeight="false" outlineLevel="0" collapsed="false">
      <c r="B36" s="12"/>
      <c r="C36" s="12"/>
      <c r="D36" s="12"/>
    </row>
    <row r="37" customFormat="false" ht="15" hidden="false" customHeight="false" outlineLevel="0" collapsed="false">
      <c r="B37" s="12"/>
      <c r="C37" s="12"/>
      <c r="D37" s="12"/>
    </row>
  </sheetData>
  <mergeCells count="4">
    <mergeCell ref="B3:H4"/>
    <mergeCell ref="B13:D14"/>
    <mergeCell ref="F14:I15"/>
    <mergeCell ref="B34:D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2026-07-25T15:14:32Z</dcterms:created>
  <dc:creator>openpyxl</dc:creator>
  <dc:description/>
  <dc:language>en-US</dc:language>
  <cp:lastModifiedBy/>
  <dcterms:modified xsi:type="dcterms:W3CDTF">2026-07-25T15:14:32Z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